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8280" tabRatio="799" activeTab="0"/>
  </bookViews>
  <sheets>
    <sheet name="BEVÉTEL" sheetId="1" r:id="rId1"/>
    <sheet name="KIADÁS" sheetId="2" r:id="rId2"/>
    <sheet name="Felhalm. bevétel" sheetId="3" r:id="rId3"/>
    <sheet name="Felhalm. kiad." sheetId="4" r:id="rId4"/>
    <sheet name="Polg.Hiv." sheetId="5" r:id="rId5"/>
    <sheet name="Eszi+Eü" sheetId="6" r:id="rId6"/>
    <sheet name="Vg" sheetId="7" r:id="rId7"/>
    <sheet name="Ovi" sheetId="8" r:id="rId8"/>
    <sheet name="AJMK" sheetId="9" r:id="rId9"/>
    <sheet name="Mérleg" sheetId="10" r:id="rId10"/>
    <sheet name="Vagyon" sheetId="11" r:id="rId11"/>
    <sheet name="Közvetett tám" sheetId="12" r:id="rId12"/>
    <sheet name="Részesedések állománya" sheetId="13" r:id="rId13"/>
    <sheet name="Pénzeszk" sheetId="14" r:id="rId14"/>
  </sheets>
  <definedNames/>
  <calcPr fullCalcOnLoad="1"/>
</workbook>
</file>

<file path=xl/sharedStrings.xml><?xml version="1.0" encoding="utf-8"?>
<sst xmlns="http://schemas.openxmlformats.org/spreadsheetml/2006/main" count="869" uniqueCount="552">
  <si>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</si>
  <si>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</si>
  <si>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</si>
  <si>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</si>
  <si>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</si>
  <si>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</si>
  <si>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</si>
  <si>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</si>
  <si>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</si>
  <si>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</si>
  <si>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</si>
  <si>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</si>
  <si>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</si>
  <si>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</si>
  <si>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</si>
  <si>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</si>
  <si>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</si>
  <si>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</si>
  <si>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</si>
  <si>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</si>
  <si>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</si>
  <si>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</si>
  <si>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</si>
  <si>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</si>
  <si>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</si>
  <si>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</si>
  <si>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</si>
  <si>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</si>
  <si>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</si>
  <si>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</si>
  <si>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</si>
  <si>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</si>
  <si>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</si>
  <si>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</si>
  <si>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</si>
  <si>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</si>
  <si>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</si>
  <si>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</si>
  <si>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</si>
  <si>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</si>
  <si>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</si>
  <si>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</si>
  <si>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</si>
  <si>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</si>
  <si>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</si>
  <si>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</si>
  <si>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</si>
  <si>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</si>
  <si>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</si>
  <si>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</si>
  <si>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</si>
  <si>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</si>
  <si>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</si>
  <si>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</si>
  <si>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</si>
  <si>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</si>
  <si>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</si>
  <si>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</si>
  <si>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</si>
  <si>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</si>
  <si>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</si>
  <si>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</si>
  <si>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</si>
  <si>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</si>
  <si>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</si>
  <si>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</si>
  <si>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</si>
  <si>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</si>
  <si>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</si>
  <si>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</si>
  <si>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</si>
  <si>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</si>
  <si>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</si>
  <si>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</si>
  <si>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</si>
  <si>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</si>
  <si>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</si>
  <si>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</si>
  <si>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</si>
  <si>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</si>
  <si>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</si>
  <si>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</si>
  <si>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</si>
  <si>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</si>
  <si>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</si>
  <si>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</si>
  <si>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</si>
  <si>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</si>
  <si>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</si>
  <si>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</si>
  <si>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</si>
  <si>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</si>
  <si>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</si>
  <si>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</si>
  <si>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</si>
  <si>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</si>
  <si>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</si>
  <si>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</si>
  <si>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</si>
  <si>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</si>
  <si>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</si>
  <si>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</si>
  <si>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</si>
  <si>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</si>
  <si>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</si>
  <si>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</si>
  <si>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</si>
  <si>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</si>
  <si>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</si>
  <si>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</si>
  <si>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</si>
  <si>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</si>
  <si>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</si>
  <si>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</si>
  <si>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</si>
  <si>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</si>
  <si>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</si>
  <si>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</si>
  <si>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</si>
  <si>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</si>
  <si>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</si>
  <si>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</si>
  <si>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</si>
  <si>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</si>
  <si>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</si>
  <si>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</si>
  <si>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</si>
  <si>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</si>
  <si>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</si>
  <si>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</si>
  <si>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</si>
  <si>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</si>
  <si>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</si>
  <si>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</si>
  <si>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</si>
  <si>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</si>
  <si>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</si>
  <si>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</si>
  <si>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</si>
  <si>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</si>
  <si>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</si>
  <si>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</si>
  <si>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</si>
  <si>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</si>
  <si>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</si>
  <si>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</si>
  <si>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</si>
  <si>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</si>
  <si>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</si>
  <si>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</si>
  <si>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</si>
  <si>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</si>
  <si>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</si>
  <si>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</si>
  <si>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</si>
  <si>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</si>
  <si>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</si>
  <si>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</si>
  <si>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</si>
  <si>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</si>
  <si>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</si>
  <si>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</si>
  <si>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</si>
  <si>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>Eredeti előirányzat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</si>
  <si>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</si>
  <si>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</si>
  <si>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</si>
  <si>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</si>
  <si>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</si>
  <si>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</si>
  <si>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</si>
  <si>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</si>
  <si>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</si>
  <si>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</si>
  <si>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</si>
  <si>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</si>
  <si>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</si>
  <si>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</si>
  <si>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</si>
  <si>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</si>
  <si>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</si>
  <si>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</si>
  <si>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</si>
  <si>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</si>
  <si>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</si>
  <si>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</si>
  <si>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</si>
  <si>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</si>
  <si>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</si>
  <si>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</si>
  <si>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</si>
  <si>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</si>
  <si>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</si>
  <si>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</si>
  <si>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</si>
  <si>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</si>
  <si>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</si>
  <si>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</si>
  <si>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</si>
  <si>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</si>
  <si>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</si>
  <si>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</si>
  <si>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</si>
  <si>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</si>
  <si>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</si>
  <si>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</si>
  <si>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</si>
  <si>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</si>
  <si>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Napelemek telepítése (Városgondnokság, Járás épülete)</t>
  </si>
  <si>
    <t xml:space="preserve">           Tárgyi eszköz beszerzés</t>
  </si>
  <si>
    <t>2016. ÉVI KÖLTSÉGVETÉSE</t>
  </si>
  <si>
    <t>VÁROSGONDNOKSÁG 2016. ÉVI KÖLTSÉGVETÉSE</t>
  </si>
  <si>
    <t xml:space="preserve">     Tárgyi eszközök beszerzése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</si>
  <si>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</si>
  <si>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</si>
  <si>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</si>
  <si>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</si>
  <si>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</si>
  <si>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</si>
  <si>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</si>
  <si>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</si>
  <si>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</si>
  <si>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</si>
  <si>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</si>
  <si>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</si>
  <si>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</si>
  <si>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</si>
  <si>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</si>
  <si>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</si>
  <si>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</si>
  <si>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</si>
  <si>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</si>
  <si>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</si>
  <si>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</si>
  <si>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</si>
  <si>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</si>
  <si>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</si>
  <si>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</si>
  <si>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</si>
  <si>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</si>
  <si>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</si>
  <si>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</si>
  <si>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</si>
  <si>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</si>
  <si>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</si>
  <si>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</si>
  <si>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</si>
  <si>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</si>
  <si>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</si>
  <si>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</si>
  <si>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</si>
  <si>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</si>
  <si>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</si>
  <si>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</si>
  <si>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</si>
  <si>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</si>
  <si>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</si>
  <si>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</si>
  <si>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</si>
  <si>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</si>
  <si>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</si>
  <si>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adatok ezer Ft-ban</t>
  </si>
  <si>
    <t>Kiadás</t>
  </si>
  <si>
    <t>Bevétel</t>
  </si>
  <si>
    <t>ÖSSZESÍTETT MÉRLEGE</t>
  </si>
  <si>
    <t>Költségvetési bevételek</t>
  </si>
  <si>
    <t>Költségvetési kiadások</t>
  </si>
  <si>
    <t xml:space="preserve">Működési célú támogatások államháztartáson belülről </t>
  </si>
  <si>
    <t>Személyi juttatások</t>
  </si>
  <si>
    <t>Önkormányzatok működési támogatásai</t>
  </si>
  <si>
    <t>Munkaadókat terhelő járulékok és szociális hozzájárulási adó</t>
  </si>
  <si>
    <t>Egyéb működési célú támogatások bevételei államháztartáson belülről</t>
  </si>
  <si>
    <t>Dologi kiadások</t>
  </si>
  <si>
    <t>Közhatalmi bevételek</t>
  </si>
  <si>
    <t>Ellátottak pénzbeli juttatásai</t>
  </si>
  <si>
    <t>Vagyoni típusú adók</t>
  </si>
  <si>
    <t>Egyéb működési célú kiadások</t>
  </si>
  <si>
    <t>Termékek és szolgáltatások adói</t>
  </si>
  <si>
    <t>Egyéb működési célú támogatások áh-on belülre</t>
  </si>
  <si>
    <t>Működési bevételek</t>
  </si>
  <si>
    <t>Egyéb működési célú támogatások áh-on kívülre</t>
  </si>
  <si>
    <t>Tartalékok</t>
  </si>
  <si>
    <t>Felhalmozási bevételek</t>
  </si>
  <si>
    <t>Beruházások</t>
  </si>
  <si>
    <t>Felhalmozási célú támogatások államháztartáson belülről</t>
  </si>
  <si>
    <t>Felújítások</t>
  </si>
  <si>
    <t>Felhalmozási célú átvett pénzeszközök</t>
  </si>
  <si>
    <t>Egyéb felhalmozási célú kiadások</t>
  </si>
  <si>
    <t>Felhalmozási célú visszatérítendő támog.,kölcsönök vtér. Áh-on kívülről</t>
  </si>
  <si>
    <t>Egyéb felhalmozási célú támogatások áh-on kívülre</t>
  </si>
  <si>
    <t>Egyéb felhalmozási célú átvett pénzeszközök</t>
  </si>
  <si>
    <t>Finanszírozási bevételek</t>
  </si>
  <si>
    <t>Finanszírozási kiadások</t>
  </si>
  <si>
    <t>Központi, irányítószervi támogatás folyósítása</t>
  </si>
  <si>
    <t>Ellátottak kedvezményes térítési díjának és az ingyenes étkezők támogatásának összege</t>
  </si>
  <si>
    <t>ÖSSZESEN</t>
  </si>
  <si>
    <t>2016. évi közvetett támogatásokat tartalmazó kimutatás</t>
  </si>
  <si>
    <t xml:space="preserve">     Ford Mikrobusz vásárlása</t>
  </si>
  <si>
    <t>Helyiségek, eszközök hasznosításából származó bevételből nyújtott kedvezmény, mentesség összege</t>
  </si>
  <si>
    <t>Egyéb nyújtott kedvezmény vagy kölcsön elengedésének összege</t>
  </si>
  <si>
    <t>Helyi adónál, gépjárműadónál biztosított kedvezmény, mentesség összege</t>
  </si>
  <si>
    <t xml:space="preserve">    - kommunális adó (korkedvezmény)</t>
  </si>
  <si>
    <t xml:space="preserve">    - iparűzési adó (háziorvosok részére)</t>
  </si>
  <si>
    <t xml:space="preserve">    - talajterhelési díj kedvezmény, mentesség</t>
  </si>
  <si>
    <t>Lakosság részére lakásépítéshez, lakásfelújításhoz nyújtott kölcsönök elengedésének összege</t>
  </si>
  <si>
    <t xml:space="preserve">    - kedvezményesen étkezők</t>
  </si>
  <si>
    <t xml:space="preserve">    - ingyenesen étkezők</t>
  </si>
  <si>
    <t xml:space="preserve">    - gépjárműadó (légrugó, mozgáskorlátozás)</t>
  </si>
  <si>
    <t xml:space="preserve">           Konyhai eszközök beszerzése</t>
  </si>
  <si>
    <t xml:space="preserve">           Egyéb tárgyi eszközök beszerzése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</si>
  <si>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</si>
  <si>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</si>
  <si>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</si>
  <si>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 xml:space="preserve">TISZAKÉCSKE VÁROS ÖNKORMÁNYZATÁNAK 2016. ÉVI KÖLTSÉGVETÉSÉNEK </t>
  </si>
  <si>
    <t>Belföldi értékpapírok bevételei</t>
  </si>
  <si>
    <t>Belföldi értékpapírok kiadásai</t>
  </si>
  <si>
    <t>Maradvány igénybevétele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</si>
  <si>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</si>
  <si>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</si>
  <si>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</si>
  <si>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</si>
  <si>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</si>
  <si>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Felhalmozási kiadások részletezése</t>
  </si>
  <si>
    <t>Módosított előirányzat</t>
  </si>
  <si>
    <t>Teljesített előirányzat</t>
  </si>
  <si>
    <t>Elvonások és befizetések bevételei</t>
  </si>
  <si>
    <t>B12. Elvonások és befizetések bevételei</t>
  </si>
  <si>
    <t>K502. Elvonások és befizetések</t>
  </si>
  <si>
    <t xml:space="preserve">           Tiszakécskei Rendőrőrs támogatása (testvérváros)</t>
  </si>
  <si>
    <t xml:space="preserve">           Tiszai Vízirendészeti Rendőrkapitányság</t>
  </si>
  <si>
    <t>K508. Működési célú visszatérítendő támogatás</t>
  </si>
  <si>
    <t xml:space="preserve">            Kecskeméti Pro Homine Alapítvány támogatása</t>
  </si>
  <si>
    <t xml:space="preserve">           Tisza Vadásztársaság támogatása</t>
  </si>
  <si>
    <t xml:space="preserve">                                     - Sportcsarnok </t>
  </si>
  <si>
    <t>K914. Államháztartáson belüli megelőlegezések visszafizetése</t>
  </si>
  <si>
    <t>K86. Felhalmozási célú visszatérítendő támogatások, kölcs.áh.kívülre</t>
  </si>
  <si>
    <t>Szennyvízcsatornázás III. ütem Kerekdomb-Tiszabög</t>
  </si>
  <si>
    <t>Aktív turisztikai hálózatok infrastruktúrájának fejlesztése -Vizitúra megállóhely GINOP 7.1.2-15-2016-00002</t>
  </si>
  <si>
    <t>Béke utcai óvoda felújítása</t>
  </si>
  <si>
    <t>Diákotthon konyha felújítása</t>
  </si>
  <si>
    <t>Közfoglalkoztatottak-pályázat</t>
  </si>
  <si>
    <t>Bácsvíz Zrt. VFH</t>
  </si>
  <si>
    <t>8914.hrsz. alatti ingatlan vásárlása</t>
  </si>
  <si>
    <t>Tűzoltóság tetőtér beépítés</t>
  </si>
  <si>
    <t>Naperőmű ingatlan vételár, pályázat előkészítés</t>
  </si>
  <si>
    <t>Játszószerek vásárlása</t>
  </si>
  <si>
    <t>Bánki Donát utca végének befejezése</t>
  </si>
  <si>
    <t xml:space="preserve">Gyógyhely látványterv, pályázat előkészítése, saját erő </t>
  </si>
  <si>
    <t>Szelektív szigetek beszerzése</t>
  </si>
  <si>
    <t>Informatikai eszközbeszerzés</t>
  </si>
  <si>
    <t>Béke téri gyógyszertár bejárati ajtó cseréje</t>
  </si>
  <si>
    <t>Szökőkút beszerzés</t>
  </si>
  <si>
    <t>Adósságkonszolidációban részt nem vett települések fejlesztési támogatása</t>
  </si>
  <si>
    <t>Tárgyi eszk.beszerzések</t>
  </si>
  <si>
    <t>Bácsvíz Zrt. VFH terhére végzett ivóvíz- és szennyvízvezeték kiépítés</t>
  </si>
  <si>
    <t>Ingatlan vásárlás 2-es ABC mögötti terület</t>
  </si>
  <si>
    <t xml:space="preserve"> Tiszai Vízirendészeti Rendőrkapitányság </t>
  </si>
  <si>
    <t>Temetőben lévő járda felújítása</t>
  </si>
  <si>
    <t>Óbögi Iskola életveszély elhárításának költsége</t>
  </si>
  <si>
    <t>1024.hrzs.ingatlan felújítása</t>
  </si>
  <si>
    <t>Diákotthon kamerarendszer felújítása</t>
  </si>
  <si>
    <t>Bácsvíz Zrt. - bérleti díj terhére végzett felújítások</t>
  </si>
  <si>
    <t>Régi varroda épületének felújítása</t>
  </si>
  <si>
    <t>B16. Egyéb működési célú tám. bev. áh. belülről</t>
  </si>
  <si>
    <t xml:space="preserve">      B8131. Előző évi maradvány</t>
  </si>
  <si>
    <t xml:space="preserve">       K5. Elvonások és befizetések</t>
  </si>
  <si>
    <t xml:space="preserve">POLGÁRMESTERI HIVATAL 2016. ÉVI KÖLTSÉGVETÉSE                                                          </t>
  </si>
  <si>
    <t>Módosított ei.</t>
  </si>
  <si>
    <t>Teljesített ei.</t>
  </si>
  <si>
    <t xml:space="preserve">            Fogászati minimumfelt.</t>
  </si>
  <si>
    <t xml:space="preserve">           KAB-ME pályázat</t>
  </si>
  <si>
    <t xml:space="preserve">     K5. Elvonások és befizetések</t>
  </si>
  <si>
    <t>Teljesíett előirányzat</t>
  </si>
  <si>
    <t xml:space="preserve">     Terepjáró vásárlása</t>
  </si>
  <si>
    <t xml:space="preserve">     Hóeke beszerzés</t>
  </si>
  <si>
    <t xml:space="preserve">     Utak, járdák építése és felújítása</t>
  </si>
  <si>
    <t xml:space="preserve">           2015. évi maradvány</t>
  </si>
  <si>
    <t xml:space="preserve">           Szintetizátor vásárlása</t>
  </si>
  <si>
    <t xml:space="preserve">           Érdekeltségnövelő pályázat</t>
  </si>
  <si>
    <t xml:space="preserve">           Könyv-folyóirat beszerzés</t>
  </si>
  <si>
    <t xml:space="preserve">           Könyvtári érd.növ.pályázat</t>
  </si>
  <si>
    <t xml:space="preserve">     K7. Felújítások</t>
  </si>
  <si>
    <t>B65.  Egyéb működési célú átvett pénzeszk.</t>
  </si>
  <si>
    <t>ARANY JÁNOS MŰVELŐDÉSI KÖZPONT ÉS VÁROSI KÖNYVTÁR  2016. ÉVI KÖLTSÉGVETÉSE</t>
  </si>
  <si>
    <t>B407. ÁFA visszatérítés</t>
  </si>
  <si>
    <t>B408. egyéb kapott kamatok és kamatjellegű bevételek</t>
  </si>
  <si>
    <t>B411. Egyéb működési bevételek</t>
  </si>
  <si>
    <t>B814. Államháztartáson belüli megelőlegezés</t>
  </si>
  <si>
    <t>Maradvány igénybevétel, értékpapír visszaváltás és áh.belüli megelőlegezés (B812+B813+B814)</t>
  </si>
  <si>
    <t>Teljesítés %-a</t>
  </si>
  <si>
    <t>Lakossági hozzájárulással megvalósított útépítés</t>
  </si>
  <si>
    <t xml:space="preserve">      B407. Általános forgalmi adó visszatérítés</t>
  </si>
  <si>
    <t xml:space="preserve">      B411. Egyéb működési bevétel</t>
  </si>
  <si>
    <t xml:space="preserve">      B407. ÁFA visszatérítés</t>
  </si>
  <si>
    <t xml:space="preserve">      B411. Egyéb működési bevételek</t>
  </si>
  <si>
    <t xml:space="preserve">      B403. Közvetített szolgáltatások</t>
  </si>
  <si>
    <t>K73. Egyéb tárgyi eszköz felújítása</t>
  </si>
  <si>
    <t>Tiszakécske Városüzemeltetési Nonprofit Kft.</t>
  </si>
  <si>
    <t>Homokhátság Fejlődéséért Nonprofit Kft. (törzsbetét)</t>
  </si>
  <si>
    <t>Kecskeméti Térségi Integrált Szakképző Központ Kft. (törzsbetét)</t>
  </si>
  <si>
    <t>Bácsvíz Zrt.</t>
  </si>
  <si>
    <t>MEGNEVEZÉS</t>
  </si>
  <si>
    <t>RÉSZESEDÉSEK ÁLLOMÁNYA</t>
  </si>
  <si>
    <t>2016. DECEMBER 31-ÉN</t>
  </si>
  <si>
    <t>TISZAKÉCSKE VÁROS ÖNKORMÁNYZATÁNAK ÉS INTÉZMÉNYEINEK VAGYONA</t>
  </si>
  <si>
    <t>előző évi</t>
  </si>
  <si>
    <t>tárgyévi</t>
  </si>
  <si>
    <t>NEMZETI VAGYON</t>
  </si>
  <si>
    <t xml:space="preserve">1.  Forgalomképtelen </t>
  </si>
  <si>
    <t xml:space="preserve">   - köztéri szobrok</t>
  </si>
  <si>
    <t xml:space="preserve">   - helyi közutak</t>
  </si>
  <si>
    <t xml:space="preserve">   - köztemető és építményei</t>
  </si>
  <si>
    <t xml:space="preserve">   - folyékony komm. hulladéktelep</t>
  </si>
  <si>
    <t xml:space="preserve">   - holtág</t>
  </si>
  <si>
    <t xml:space="preserve">   - töltés</t>
  </si>
  <si>
    <t>2. Korlátozottan forgalomképes</t>
  </si>
  <si>
    <t xml:space="preserve">   - közművek</t>
  </si>
  <si>
    <t xml:space="preserve">  - képviselőtestület és szervei elh. szolg. épület</t>
  </si>
  <si>
    <t xml:space="preserve">   - műv., okt., eü., szoc., sport. és egyéb  intézmény</t>
  </si>
  <si>
    <t xml:space="preserve">   - csapadék- és szennyvízcsatorna</t>
  </si>
  <si>
    <t xml:space="preserve">   - építmény</t>
  </si>
  <si>
    <t xml:space="preserve">   - vagyoni értékű jog</t>
  </si>
  <si>
    <t xml:space="preserve">II. ÜZLETI VAGYON </t>
  </si>
  <si>
    <t>1. ingatlanok</t>
  </si>
  <si>
    <t xml:space="preserve">   - földterület </t>
  </si>
  <si>
    <t xml:space="preserve">      - épületek alatti terület</t>
  </si>
  <si>
    <t xml:space="preserve">      - gyep</t>
  </si>
  <si>
    <t xml:space="preserve">      - kert, szántó</t>
  </si>
  <si>
    <t xml:space="preserve">      - töltés</t>
  </si>
  <si>
    <t xml:space="preserve"> - telkek</t>
  </si>
  <si>
    <t xml:space="preserve">      - Kiss Bálint u. </t>
  </si>
  <si>
    <t xml:space="preserve">      - Damjanich u. környéki</t>
  </si>
  <si>
    <t xml:space="preserve">      - Homokbányában</t>
  </si>
  <si>
    <t xml:space="preserve">      - Fáy lakótelepen</t>
  </si>
  <si>
    <t xml:space="preserve">      - Világosi lakótelepen</t>
  </si>
  <si>
    <t xml:space="preserve">      - Tiszabög</t>
  </si>
  <si>
    <t xml:space="preserve">      - 2.ABC mögötti terület</t>
  </si>
  <si>
    <t xml:space="preserve">      - volt öszibarackos</t>
  </si>
  <si>
    <t xml:space="preserve">      - egyéb telkek</t>
  </si>
  <si>
    <t xml:space="preserve">   - épületek</t>
  </si>
  <si>
    <t xml:space="preserve">       - lakások</t>
  </si>
  <si>
    <t xml:space="preserve">   - építmények</t>
  </si>
  <si>
    <t xml:space="preserve">   -  ültetvény, erdő </t>
  </si>
  <si>
    <t>2. gépek, berendezések, járművek</t>
  </si>
  <si>
    <t xml:space="preserve">    - ügyviteli eszközök</t>
  </si>
  <si>
    <t xml:space="preserve">    - egyéb gép, berendezés</t>
  </si>
  <si>
    <t xml:space="preserve">    - képzőművészeti alkotások</t>
  </si>
  <si>
    <t xml:space="preserve">   -  könyvek</t>
  </si>
  <si>
    <t xml:space="preserve">   - járművek</t>
  </si>
  <si>
    <t>3. beruházások</t>
  </si>
  <si>
    <t>4. befektetett pénzügyi eszközök</t>
  </si>
  <si>
    <t>5. készletek (élelmiszerek)</t>
  </si>
  <si>
    <t>6. követelések</t>
  </si>
  <si>
    <t>7. értékpapírok</t>
  </si>
  <si>
    <t>8. pénzeszközök összesen</t>
  </si>
  <si>
    <t>9. aktív időbeli elhatárolás</t>
  </si>
  <si>
    <t>10. egyéb sajátos eszk.oldali elszámolások</t>
  </si>
  <si>
    <t xml:space="preserve">ESZKÖZÖK ÖSSZESEN </t>
  </si>
  <si>
    <t xml:space="preserve">Saját tőke </t>
  </si>
  <si>
    <t>1. Nemzeti vagyon induláskori értéke</t>
  </si>
  <si>
    <t>2. Nemzeti vagyon változásai</t>
  </si>
  <si>
    <t>3. Egyéb eszközök induláskori értéke és változásai</t>
  </si>
  <si>
    <t>4. Felhalmozott eredmény</t>
  </si>
  <si>
    <t>5. Mérleg szerinti eredmény</t>
  </si>
  <si>
    <t>Kötelezettségek</t>
  </si>
  <si>
    <t>1. Ktg évet követően esedékes kötelezettségek</t>
  </si>
  <si>
    <t>2. Kötelezettség jellegű sajátos elszámolások</t>
  </si>
  <si>
    <t>Passzív időbeli elhatárolások</t>
  </si>
  <si>
    <t>FORRÁSOK ÖSSZESEN</t>
  </si>
  <si>
    <t>TISZAKÉCSKE VÁROS ÖNKORMÁNYZATÁNAK MÉRLEGBEN NEM SZEREPLŐ</t>
  </si>
  <si>
    <t xml:space="preserve"> "0"-RA LEÍRT ESZKÖZÁLLOMÁNYA</t>
  </si>
  <si>
    <t>Tőrzsvagyon</t>
  </si>
  <si>
    <t>1.vagyoni értékű jog</t>
  </si>
  <si>
    <t>2.szellemi termék</t>
  </si>
  <si>
    <t>3.épületek</t>
  </si>
  <si>
    <t>4.építmények</t>
  </si>
  <si>
    <t>Üzleti vagyon</t>
  </si>
  <si>
    <t>1.épületek</t>
  </si>
  <si>
    <t>2.építmények</t>
  </si>
  <si>
    <t>3.ügyviteli eszközök</t>
  </si>
  <si>
    <t>4.gép, berendezés</t>
  </si>
  <si>
    <t>5.járművek</t>
  </si>
  <si>
    <t xml:space="preserve">   - hangszerek</t>
  </si>
  <si>
    <t xml:space="preserve">       - üzlethelyiségek</t>
  </si>
  <si>
    <t xml:space="preserve">       - egyéb épületek</t>
  </si>
  <si>
    <t xml:space="preserve">      - nádas</t>
  </si>
  <si>
    <t xml:space="preserve">      - árok</t>
  </si>
  <si>
    <t xml:space="preserve">      - csatorna</t>
  </si>
  <si>
    <t xml:space="preserve">      - egyéb földterület</t>
  </si>
  <si>
    <t xml:space="preserve">   - szellemi termék</t>
  </si>
  <si>
    <t>2016. ÉVI MÉRLEGBEN SZEREPLŐ PÉNZESZKÖZÖK VÁLTOZÁSÁNAK BEMUTATÁSA</t>
  </si>
  <si>
    <t>Teljesítés</t>
  </si>
  <si>
    <t>Működési bevétel</t>
  </si>
  <si>
    <t>Felhalmozási bevétel</t>
  </si>
  <si>
    <t>Tárgyévi költségvetési bevételek</t>
  </si>
  <si>
    <t>Államháztartáson belüli megelőlegezések</t>
  </si>
  <si>
    <t>Finanszírozási célú bevételek</t>
  </si>
  <si>
    <t>Bevételek összesen</t>
  </si>
  <si>
    <t>Működési kiadások</t>
  </si>
  <si>
    <t>Felhalmozási kiadások</t>
  </si>
  <si>
    <t>Tárgyévi költségvetési kiadások</t>
  </si>
  <si>
    <t>Irányító szervi támogatás folyósítása</t>
  </si>
  <si>
    <t>Finanszírozási célú kiadások</t>
  </si>
  <si>
    <t>Kiadások összesen</t>
  </si>
  <si>
    <t>MARADVÁNY</t>
  </si>
  <si>
    <t>Nyitó pénzkészlet</t>
  </si>
  <si>
    <t xml:space="preserve">  - pénztárak</t>
  </si>
  <si>
    <t xml:space="preserve">  - forintszámlák</t>
  </si>
  <si>
    <t>Pénzkészlet változás</t>
  </si>
  <si>
    <t>Záró pénzkészlet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</si>
  <si>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</si>
  <si>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</si>
  <si>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</si>
  <si>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</si>
  <si>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</si>
  <si>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</si>
  <si>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</si>
  <si>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</si>
  <si>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</si>
  <si>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</si>
  <si>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</si>
  <si>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</si>
  <si>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</si>
  <si>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</si>
  <si>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</si>
  <si>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</si>
  <si>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</si>
  <si>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</si>
  <si>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</si>
  <si>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</si>
  <si>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Államháztartáson belüli megelőlegezés visszaf.</t>
  </si>
  <si>
    <t>Felhalmozási célú visszatérítendő támogatások, kölcs.áh.kívülre</t>
  </si>
  <si>
    <t>Államháztartáson belüli megelőlegezés</t>
  </si>
  <si>
    <t>Államháztartáson belüli megelőlegezések visszafizetése</t>
  </si>
  <si>
    <t>Egyéb közhatalmi bevételek</t>
  </si>
  <si>
    <t>Elvonások és befizetések</t>
  </si>
  <si>
    <t>Működési célú visszatérítendő támogatás</t>
  </si>
  <si>
    <t>Működési célú átvett pénzeszköz</t>
  </si>
  <si>
    <t>1.   melléklet a 8/2017. (V.25.) önkormányzati rendelethez</t>
  </si>
  <si>
    <t>1.    melléklet a 8/2017. (V.25.) önkormányzati rendelethez</t>
  </si>
  <si>
    <t>1/a.    melléklet a 8/2017. (V.25.) önkormányzati rendelethez</t>
  </si>
  <si>
    <t>1/b.    melléklet a 8/2017. (V.25.) önkormányzati rendelethez</t>
  </si>
  <si>
    <t xml:space="preserve">                                                                                                                                                                       2.  melléklet a 8/2017. (V.25.) önkormányzati rendelethez</t>
  </si>
  <si>
    <t>3.  melléklet a 8/2017. (V.25.) önkormányzati rendelethez</t>
  </si>
  <si>
    <t>4. melléklet a 8/2017. (V.25.) önkormányzati rendelethez</t>
  </si>
  <si>
    <t>5. melléklet a 8/2017. (V.25.) önkormányzati rendelethez</t>
  </si>
  <si>
    <t>6. melléklet a 8/2017. (V.25.) önkormányzati rendelethez</t>
  </si>
  <si>
    <t>7. melléklet a 8/2017. (V.25.) önkormányzati rendelethez</t>
  </si>
  <si>
    <t>8. melléklet a 8/2017. (V.25.) önkormányzati rendelethez</t>
  </si>
  <si>
    <t>9. melléklet a 8/2017. (V.25.) önkormányzati rendelethez</t>
  </si>
  <si>
    <t>10. melléklet 8/2017. (V.25.) önkormányzati rendelethez</t>
  </si>
  <si>
    <t>11.    melléklet a 8/2017. (V.25.)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</si>
</sst>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"/>
    <numFmt numFmtId="170" formatCode="[$¥€-2]\ #\ ##,000_);[Red]\([$€-2]\ #\ ##,000\)"/>
    <numFmt numFmtId="171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4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0" fontId="0" fillId="0" borderId="0" xfId="56">
      <alignment/>
      <protection/>
    </xf>
    <xf numFmtId="3" fontId="0" fillId="0" borderId="0" xfId="56" applyNumberFormat="1">
      <alignment/>
      <protection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5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5" fillId="0" borderId="4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0" fillId="0" borderId="0" xfId="56" applyAlignment="1">
      <alignment horizontal="right"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horizontal="right"/>
      <protection/>
    </xf>
    <xf numFmtId="0" fontId="20" fillId="0" borderId="0" xfId="56" applyFont="1" applyBorder="1" applyAlignment="1">
      <alignment horizontal="right"/>
      <protection/>
    </xf>
    <xf numFmtId="0" fontId="36" fillId="0" borderId="12" xfId="56" applyFont="1" applyBorder="1" applyAlignment="1">
      <alignment vertical="center" wrapText="1"/>
      <protection/>
    </xf>
    <xf numFmtId="3" fontId="36" fillId="0" borderId="14" xfId="56" applyNumberFormat="1" applyFont="1" applyBorder="1" applyAlignment="1">
      <alignment vertical="center"/>
      <protection/>
    </xf>
    <xf numFmtId="0" fontId="36" fillId="0" borderId="14" xfId="56" applyFont="1" applyBorder="1" applyAlignment="1">
      <alignment vertical="center" wrapText="1"/>
      <protection/>
    </xf>
    <xf numFmtId="0" fontId="38" fillId="0" borderId="19" xfId="56" applyFont="1" applyBorder="1" applyAlignment="1">
      <alignment vertical="center" wrapText="1"/>
      <protection/>
    </xf>
    <xf numFmtId="3" fontId="38" fillId="0" borderId="58" xfId="56" applyNumberFormat="1" applyFont="1" applyBorder="1" applyAlignment="1">
      <alignment vertical="center" wrapText="1"/>
      <protection/>
    </xf>
    <xf numFmtId="49" fontId="38" fillId="0" borderId="21" xfId="56" applyNumberFormat="1" applyFont="1" applyBorder="1" applyAlignment="1">
      <alignment vertical="center"/>
      <protection/>
    </xf>
    <xf numFmtId="0" fontId="39" fillId="0" borderId="19" xfId="56" applyFont="1" applyBorder="1" applyAlignment="1">
      <alignment vertical="center" wrapText="1"/>
      <protection/>
    </xf>
    <xf numFmtId="3" fontId="39" fillId="0" borderId="58" xfId="56" applyNumberFormat="1" applyFont="1" applyBorder="1" applyAlignment="1">
      <alignment vertical="center" wrapText="1"/>
      <protection/>
    </xf>
    <xf numFmtId="49" fontId="36" fillId="0" borderId="19" xfId="56" applyNumberFormat="1" applyFont="1" applyBorder="1">
      <alignment/>
      <protection/>
    </xf>
    <xf numFmtId="0" fontId="38" fillId="0" borderId="21" xfId="56" applyFont="1" applyBorder="1" applyAlignment="1">
      <alignment vertical="center"/>
      <protection/>
    </xf>
    <xf numFmtId="0" fontId="39" fillId="0" borderId="21" xfId="56" applyFont="1" applyBorder="1" applyAlignment="1">
      <alignment vertical="center" wrapText="1"/>
      <protection/>
    </xf>
    <xf numFmtId="0" fontId="38" fillId="0" borderId="21" xfId="56" applyFont="1" applyBorder="1" applyAlignment="1">
      <alignment vertical="center" wrapText="1"/>
      <protection/>
    </xf>
    <xf numFmtId="49" fontId="20" fillId="0" borderId="19" xfId="56" applyNumberFormat="1" applyFont="1" applyBorder="1">
      <alignment/>
      <protection/>
    </xf>
    <xf numFmtId="0" fontId="39" fillId="0" borderId="21" xfId="56" applyFont="1" applyBorder="1" applyAlignment="1">
      <alignment vertical="center"/>
      <protection/>
    </xf>
    <xf numFmtId="49" fontId="36" fillId="0" borderId="19" xfId="56" applyNumberFormat="1" applyFont="1" applyBorder="1" applyAlignment="1">
      <alignment wrapText="1"/>
      <protection/>
    </xf>
    <xf numFmtId="49" fontId="38" fillId="0" borderId="19" xfId="56" applyNumberFormat="1" applyFont="1" applyBorder="1" applyAlignment="1">
      <alignment wrapText="1"/>
      <protection/>
    </xf>
    <xf numFmtId="49" fontId="36" fillId="0" borderId="21" xfId="56" applyNumberFormat="1" applyFont="1" applyBorder="1" applyAlignment="1">
      <alignment vertical="center"/>
      <protection/>
    </xf>
    <xf numFmtId="49" fontId="38" fillId="0" borderId="19" xfId="56" applyNumberFormat="1" applyFont="1" applyBorder="1" applyAlignment="1">
      <alignment vertical="center" wrapText="1"/>
      <protection/>
    </xf>
    <xf numFmtId="49" fontId="39" fillId="0" borderId="19" xfId="56" applyNumberFormat="1" applyFont="1" applyBorder="1" applyAlignment="1">
      <alignment wrapText="1"/>
      <protection/>
    </xf>
    <xf numFmtId="0" fontId="38" fillId="0" borderId="19" xfId="56" applyFont="1" applyBorder="1" applyAlignment="1">
      <alignment vertical="center"/>
      <protection/>
    </xf>
    <xf numFmtId="0" fontId="20" fillId="0" borderId="21" xfId="56" applyFont="1" applyBorder="1">
      <alignment/>
      <protection/>
    </xf>
    <xf numFmtId="0" fontId="39" fillId="0" borderId="19" xfId="56" applyFont="1" applyBorder="1" applyAlignment="1">
      <alignment vertical="center"/>
      <protection/>
    </xf>
    <xf numFmtId="0" fontId="39" fillId="0" borderId="43" xfId="56" applyFont="1" applyBorder="1" applyAlignment="1">
      <alignment vertical="center"/>
      <protection/>
    </xf>
    <xf numFmtId="0" fontId="36" fillId="0" borderId="38" xfId="56" applyFont="1" applyBorder="1" applyAlignment="1">
      <alignment vertical="center"/>
      <protection/>
    </xf>
    <xf numFmtId="0" fontId="36" fillId="0" borderId="65" xfId="56" applyFont="1" applyBorder="1" applyAlignment="1">
      <alignment vertical="center"/>
      <protection/>
    </xf>
    <xf numFmtId="0" fontId="0" fillId="0" borderId="0" xfId="56" applyAlignment="1">
      <alignment horizontal="center"/>
      <protection/>
    </xf>
    <xf numFmtId="0" fontId="25" fillId="0" borderId="41" xfId="56" applyFont="1" applyBorder="1" applyAlignment="1">
      <alignment horizontal="center" vertical="center" wrapText="1"/>
      <protection/>
    </xf>
    <xf numFmtId="0" fontId="25" fillId="0" borderId="66" xfId="56" applyFont="1" applyBorder="1" applyAlignment="1">
      <alignment horizontal="center" vertical="center" wrapText="1"/>
      <protection/>
    </xf>
    <xf numFmtId="49" fontId="0" fillId="0" borderId="19" xfId="56" applyNumberFormat="1" applyFont="1" applyBorder="1">
      <alignment/>
      <protection/>
    </xf>
    <xf numFmtId="3" fontId="0" fillId="0" borderId="22" xfId="56" applyNumberFormat="1" applyFont="1" applyBorder="1">
      <alignment/>
      <protection/>
    </xf>
    <xf numFmtId="0" fontId="25" fillId="0" borderId="27" xfId="56" applyFont="1" applyBorder="1">
      <alignment/>
      <protection/>
    </xf>
    <xf numFmtId="3" fontId="25" fillId="0" borderId="29" xfId="56" applyNumberFormat="1" applyFont="1" applyBorder="1">
      <alignment/>
      <protection/>
    </xf>
    <xf numFmtId="0" fontId="29" fillId="0" borderId="20" xfId="0" applyFont="1" applyBorder="1" applyAlignment="1">
      <alignment horizontal="left"/>
    </xf>
    <xf numFmtId="0" fontId="0" fillId="0" borderId="67" xfId="56" applyFont="1" applyBorder="1" applyAlignment="1">
      <alignment vertical="center" wrapText="1"/>
      <protection/>
    </xf>
    <xf numFmtId="3" fontId="0" fillId="0" borderId="48" xfId="56" applyNumberFormat="1" applyFont="1" applyBorder="1">
      <alignment/>
      <protection/>
    </xf>
    <xf numFmtId="0" fontId="46" fillId="0" borderId="19" xfId="0" applyFont="1" applyBorder="1" applyAlignment="1">
      <alignment wrapText="1"/>
    </xf>
    <xf numFmtId="0" fontId="0" fillId="0" borderId="19" xfId="56" applyBorder="1">
      <alignment/>
      <protection/>
    </xf>
    <xf numFmtId="0" fontId="0" fillId="0" borderId="22" xfId="56" applyBorder="1">
      <alignment/>
      <protection/>
    </xf>
    <xf numFmtId="0" fontId="46" fillId="0" borderId="19" xfId="0" applyFont="1" applyBorder="1" applyAlignment="1">
      <alignment/>
    </xf>
    <xf numFmtId="0" fontId="0" fillId="0" borderId="43" xfId="56" applyBorder="1">
      <alignment/>
      <protection/>
    </xf>
    <xf numFmtId="3" fontId="0" fillId="0" borderId="40" xfId="56" applyNumberFormat="1" applyFont="1" applyBorder="1">
      <alignment/>
      <protection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49" fontId="29" fillId="0" borderId="17" xfId="0" applyNumberFormat="1" applyFont="1" applyFill="1" applyBorder="1" applyAlignment="1">
      <alignment vertical="center" wrapText="1"/>
    </xf>
    <xf numFmtId="49" fontId="29" fillId="0" borderId="58" xfId="0" applyNumberFormat="1" applyFont="1" applyBorder="1" applyAlignment="1">
      <alignment vertical="center" wrapText="1"/>
    </xf>
    <xf numFmtId="0" fontId="29" fillId="0" borderId="19" xfId="0" applyFont="1" applyBorder="1" applyAlignment="1">
      <alignment vertical="center"/>
    </xf>
    <xf numFmtId="0" fontId="29" fillId="0" borderId="49" xfId="0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wrapText="1" shrinkToFit="1"/>
    </xf>
    <xf numFmtId="49" fontId="29" fillId="0" borderId="58" xfId="0" applyNumberFormat="1" applyFont="1" applyFill="1" applyBorder="1" applyAlignment="1">
      <alignment vertical="center" wrapText="1" shrinkToFit="1"/>
    </xf>
    <xf numFmtId="3" fontId="47" fillId="0" borderId="22" xfId="0" applyNumberFormat="1" applyFont="1" applyBorder="1" applyAlignment="1">
      <alignment vertical="center"/>
    </xf>
    <xf numFmtId="0" fontId="29" fillId="0" borderId="23" xfId="0" applyFont="1" applyBorder="1" applyAlignment="1">
      <alignment horizontal="left"/>
    </xf>
    <xf numFmtId="0" fontId="28" fillId="0" borderId="48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5" xfId="0" applyFont="1" applyBorder="1" applyAlignment="1">
      <alignment/>
    </xf>
    <xf numFmtId="9" fontId="28" fillId="0" borderId="22" xfId="0" applyNumberFormat="1" applyFont="1" applyBorder="1" applyAlignment="1">
      <alignment/>
    </xf>
    <xf numFmtId="9" fontId="29" fillId="0" borderId="22" xfId="0" applyNumberFormat="1" applyFont="1" applyBorder="1" applyAlignment="1">
      <alignment/>
    </xf>
    <xf numFmtId="9" fontId="32" fillId="0" borderId="22" xfId="0" applyNumberFormat="1" applyFont="1" applyBorder="1" applyAlignment="1">
      <alignment/>
    </xf>
    <xf numFmtId="9" fontId="0" fillId="0" borderId="63" xfId="0" applyNumberFormat="1" applyBorder="1" applyAlignment="1">
      <alignment/>
    </xf>
    <xf numFmtId="9" fontId="32" fillId="0" borderId="22" xfId="0" applyNumberFormat="1" applyFont="1" applyFill="1" applyBorder="1" applyAlignment="1">
      <alignment/>
    </xf>
    <xf numFmtId="9" fontId="28" fillId="0" borderId="22" xfId="0" applyNumberFormat="1" applyFont="1" applyFill="1" applyBorder="1" applyAlignment="1">
      <alignment/>
    </xf>
    <xf numFmtId="9" fontId="0" fillId="0" borderId="62" xfId="0" applyNumberFormat="1" applyBorder="1" applyAlignment="1">
      <alignment/>
    </xf>
    <xf numFmtId="9" fontId="28" fillId="0" borderId="26" xfId="0" applyNumberFormat="1" applyFont="1" applyBorder="1" applyAlignment="1">
      <alignment/>
    </xf>
    <xf numFmtId="9" fontId="28" fillId="0" borderId="26" xfId="0" applyNumberFormat="1" applyFont="1" applyFill="1" applyBorder="1" applyAlignment="1">
      <alignment/>
    </xf>
    <xf numFmtId="9" fontId="28" fillId="24" borderId="29" xfId="0" applyNumberFormat="1" applyFont="1" applyFill="1" applyBorder="1" applyAlignment="1">
      <alignment vertical="center"/>
    </xf>
    <xf numFmtId="0" fontId="0" fillId="0" borderId="21" xfId="0" applyBorder="1" applyAlignment="1">
      <alignment/>
    </xf>
    <xf numFmtId="3" fontId="29" fillId="0" borderId="22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9" fontId="0" fillId="0" borderId="68" xfId="0" applyNumberFormat="1" applyBorder="1" applyAlignment="1">
      <alignment/>
    </xf>
    <xf numFmtId="9" fontId="28" fillId="24" borderId="40" xfId="0" applyNumberFormat="1" applyFont="1" applyFill="1" applyBorder="1" applyAlignment="1">
      <alignment/>
    </xf>
    <xf numFmtId="9" fontId="25" fillId="0" borderId="68" xfId="0" applyNumberFormat="1" applyFont="1" applyBorder="1" applyAlignment="1">
      <alignment/>
    </xf>
    <xf numFmtId="9" fontId="25" fillId="0" borderId="70" xfId="0" applyNumberFormat="1" applyFont="1" applyBorder="1" applyAlignment="1">
      <alignment/>
    </xf>
    <xf numFmtId="9" fontId="0" fillId="0" borderId="64" xfId="0" applyNumberFormat="1" applyFont="1" applyBorder="1" applyAlignment="1">
      <alignment/>
    </xf>
    <xf numFmtId="9" fontId="25" fillId="0" borderId="22" xfId="0" applyNumberFormat="1" applyFont="1" applyBorder="1" applyAlignment="1">
      <alignment/>
    </xf>
    <xf numFmtId="9" fontId="0" fillId="0" borderId="26" xfId="0" applyNumberFormat="1" applyFont="1" applyBorder="1" applyAlignment="1">
      <alignment/>
    </xf>
    <xf numFmtId="9" fontId="25" fillId="0" borderId="29" xfId="0" applyNumberFormat="1" applyFont="1" applyBorder="1" applyAlignment="1">
      <alignment/>
    </xf>
    <xf numFmtId="9" fontId="0" fillId="0" borderId="29" xfId="0" applyNumberFormat="1" applyFont="1" applyBorder="1" applyAlignment="1">
      <alignment/>
    </xf>
    <xf numFmtId="9" fontId="25" fillId="0" borderId="48" xfId="0" applyNumberFormat="1" applyFont="1" applyBorder="1" applyAlignment="1">
      <alignment/>
    </xf>
    <xf numFmtId="9" fontId="0" fillId="0" borderId="22" xfId="0" applyNumberFormat="1" applyFont="1" applyBorder="1" applyAlignment="1">
      <alignment/>
    </xf>
    <xf numFmtId="9" fontId="0" fillId="0" borderId="34" xfId="0" applyNumberFormat="1" applyFont="1" applyBorder="1" applyAlignment="1">
      <alignment/>
    </xf>
    <xf numFmtId="9" fontId="0" fillId="0" borderId="22" xfId="0" applyNumberFormat="1" applyBorder="1" applyAlignment="1">
      <alignment/>
    </xf>
    <xf numFmtId="9" fontId="0" fillId="0" borderId="40" xfId="0" applyNumberFormat="1" applyFont="1" applyBorder="1" applyAlignment="1">
      <alignment/>
    </xf>
    <xf numFmtId="9" fontId="26" fillId="0" borderId="22" xfId="0" applyNumberFormat="1" applyFont="1" applyBorder="1" applyAlignment="1">
      <alignment/>
    </xf>
    <xf numFmtId="9" fontId="0" fillId="0" borderId="26" xfId="0" applyNumberFormat="1" applyBorder="1" applyAlignment="1">
      <alignment/>
    </xf>
    <xf numFmtId="9" fontId="0" fillId="0" borderId="46" xfId="0" applyNumberFormat="1" applyBorder="1" applyAlignment="1">
      <alignment/>
    </xf>
    <xf numFmtId="9" fontId="0" fillId="0" borderId="40" xfId="0" applyNumberFormat="1" applyBorder="1" applyAlignment="1">
      <alignment/>
    </xf>
    <xf numFmtId="9" fontId="23" fillId="0" borderId="10" xfId="0" applyNumberFormat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right" vertical="center" wrapText="1"/>
    </xf>
    <xf numFmtId="9" fontId="26" fillId="0" borderId="10" xfId="0" applyNumberFormat="1" applyFont="1" applyBorder="1" applyAlignment="1">
      <alignment/>
    </xf>
    <xf numFmtId="9" fontId="0" fillId="0" borderId="31" xfId="0" applyNumberFormat="1" applyFont="1" applyBorder="1" applyAlignment="1">
      <alignment/>
    </xf>
    <xf numFmtId="9" fontId="0" fillId="0" borderId="33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9" fontId="0" fillId="0" borderId="26" xfId="0" applyNumberFormat="1" applyFont="1" applyBorder="1" applyAlignment="1">
      <alignment vertical="center"/>
    </xf>
    <xf numFmtId="9" fontId="0" fillId="0" borderId="0" xfId="0" applyNumberFormat="1" applyFont="1" applyAlignment="1">
      <alignment/>
    </xf>
    <xf numFmtId="9" fontId="25" fillId="0" borderId="10" xfId="0" applyNumberFormat="1" applyFont="1" applyBorder="1" applyAlignment="1">
      <alignment/>
    </xf>
    <xf numFmtId="9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9" fontId="0" fillId="0" borderId="22" xfId="56" applyNumberFormat="1" applyFont="1" applyBorder="1">
      <alignment/>
      <protection/>
    </xf>
    <xf numFmtId="9" fontId="25" fillId="0" borderId="29" xfId="56" applyNumberFormat="1" applyFont="1" applyBorder="1">
      <alignment/>
      <protection/>
    </xf>
    <xf numFmtId="3" fontId="38" fillId="0" borderId="65" xfId="56" applyNumberFormat="1" applyFont="1" applyBorder="1" applyAlignment="1">
      <alignment vertical="center" wrapText="1"/>
      <protection/>
    </xf>
    <xf numFmtId="3" fontId="23" fillId="0" borderId="29" xfId="0" applyNumberFormat="1" applyFont="1" applyBorder="1" applyAlignment="1">
      <alignment horizontal="right" vertical="center"/>
    </xf>
    <xf numFmtId="3" fontId="23" fillId="0" borderId="28" xfId="0" applyNumberFormat="1" applyFont="1" applyBorder="1" applyAlignment="1">
      <alignment horizontal="right" vertical="center"/>
    </xf>
    <xf numFmtId="0" fontId="23" fillId="0" borderId="34" xfId="0" applyFont="1" applyBorder="1" applyAlignment="1">
      <alignment horizontal="center" vertical="center"/>
    </xf>
    <xf numFmtId="3" fontId="0" fillId="0" borderId="26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9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7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2" xfId="0" applyFont="1" applyBorder="1" applyAlignment="1">
      <alignment/>
    </xf>
    <xf numFmtId="0" fontId="25" fillId="0" borderId="52" xfId="0" applyFont="1" applyBorder="1" applyAlignment="1">
      <alignment/>
    </xf>
    <xf numFmtId="0" fontId="0" fillId="0" borderId="71" xfId="0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0" fillId="0" borderId="67" xfId="0" applyBorder="1" applyAlignment="1">
      <alignment/>
    </xf>
    <xf numFmtId="0" fontId="25" fillId="0" borderId="21" xfId="0" applyFont="1" applyBorder="1" applyAlignment="1">
      <alignment/>
    </xf>
    <xf numFmtId="0" fontId="0" fillId="0" borderId="57" xfId="0" applyBorder="1" applyAlignment="1">
      <alignment/>
    </xf>
    <xf numFmtId="0" fontId="25" fillId="0" borderId="71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3" fontId="36" fillId="0" borderId="15" xfId="56" applyNumberFormat="1" applyFont="1" applyBorder="1" applyAlignment="1">
      <alignment vertical="center"/>
      <protection/>
    </xf>
    <xf numFmtId="3" fontId="38" fillId="0" borderId="62" xfId="56" applyNumberFormat="1" applyFont="1" applyBorder="1" applyAlignment="1">
      <alignment vertical="center" wrapText="1"/>
      <protection/>
    </xf>
    <xf numFmtId="3" fontId="39" fillId="0" borderId="62" xfId="56" applyNumberFormat="1" applyFont="1" applyBorder="1" applyAlignment="1">
      <alignment vertical="center" wrapText="1"/>
      <protection/>
    </xf>
    <xf numFmtId="3" fontId="38" fillId="0" borderId="72" xfId="56" applyNumberFormat="1" applyFont="1" applyBorder="1" applyAlignment="1">
      <alignment vertical="center" wrapText="1"/>
      <protection/>
    </xf>
    <xf numFmtId="3" fontId="39" fillId="0" borderId="21" xfId="56" applyNumberFormat="1" applyFont="1" applyBorder="1" applyAlignment="1">
      <alignment vertical="center" wrapText="1"/>
      <protection/>
    </xf>
    <xf numFmtId="3" fontId="39" fillId="0" borderId="22" xfId="56" applyNumberFormat="1" applyFont="1" applyBorder="1" applyAlignment="1">
      <alignment vertical="center" wrapText="1"/>
      <protection/>
    </xf>
    <xf numFmtId="3" fontId="39" fillId="0" borderId="57" xfId="56" applyNumberFormat="1" applyFont="1" applyBorder="1" applyAlignment="1">
      <alignment vertical="center" wrapText="1"/>
      <protection/>
    </xf>
    <xf numFmtId="0" fontId="20" fillId="0" borderId="57" xfId="56" applyFont="1" applyBorder="1">
      <alignment/>
      <protection/>
    </xf>
    <xf numFmtId="3" fontId="39" fillId="0" borderId="40" xfId="56" applyNumberFormat="1" applyFont="1" applyBorder="1" applyAlignment="1">
      <alignment vertical="center" wrapText="1"/>
      <protection/>
    </xf>
    <xf numFmtId="0" fontId="29" fillId="0" borderId="33" xfId="0" applyFont="1" applyBorder="1" applyAlignment="1">
      <alignment horizontal="right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76" xfId="0" applyNumberFormat="1" applyFont="1" applyBorder="1" applyAlignment="1">
      <alignment horizontal="center" vertical="center" wrapText="1"/>
    </xf>
    <xf numFmtId="3" fontId="23" fillId="0" borderId="77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28" fillId="24" borderId="50" xfId="0" applyFont="1" applyFill="1" applyBorder="1" applyAlignment="1">
      <alignment horizontal="left"/>
    </xf>
    <xf numFmtId="0" fontId="28" fillId="24" borderId="80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81" xfId="0" applyFont="1" applyBorder="1" applyAlignment="1">
      <alignment horizontal="left"/>
    </xf>
    <xf numFmtId="0" fontId="28" fillId="0" borderId="82" xfId="0" applyFont="1" applyBorder="1" applyAlignment="1">
      <alignment horizontal="left"/>
    </xf>
    <xf numFmtId="0" fontId="28" fillId="0" borderId="8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9" fillId="0" borderId="58" xfId="0" applyFont="1" applyBorder="1" applyAlignment="1">
      <alignment horizontal="left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25" fillId="0" borderId="7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29" fillId="25" borderId="86" xfId="0" applyFont="1" applyFill="1" applyBorder="1" applyAlignment="1">
      <alignment horizontal="center" vertical="center"/>
    </xf>
    <xf numFmtId="49" fontId="25" fillId="0" borderId="55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left" vertical="center" wrapText="1"/>
    </xf>
    <xf numFmtId="49" fontId="25" fillId="0" borderId="63" xfId="0" applyNumberFormat="1" applyFont="1" applyBorder="1" applyAlignment="1">
      <alignment horizontal="left" vertical="center" wrapText="1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1" fillId="0" borderId="76" xfId="0" applyNumberFormat="1" applyFont="1" applyBorder="1" applyAlignment="1">
      <alignment horizontal="center" vertical="center" wrapText="1"/>
    </xf>
    <xf numFmtId="3" fontId="31" fillId="0" borderId="77" xfId="0" applyNumberFormat="1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54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1" fillId="0" borderId="0" xfId="0" applyFont="1" applyAlignment="1">
      <alignment horizontal="center" wrapText="1"/>
    </xf>
    <xf numFmtId="3" fontId="23" fillId="0" borderId="5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56" applyFont="1" applyAlignment="1">
      <alignment horizontal="center"/>
      <protection/>
    </xf>
    <xf numFmtId="3" fontId="37" fillId="0" borderId="41" xfId="56" applyNumberFormat="1" applyFont="1" applyBorder="1" applyAlignment="1">
      <alignment horizontal="center" vertical="center" wrapText="1"/>
      <protection/>
    </xf>
    <xf numFmtId="3" fontId="37" fillId="0" borderId="42" xfId="56" applyNumberFormat="1" applyFont="1" applyBorder="1" applyAlignment="1">
      <alignment horizontal="center" vertical="center" wrapText="1"/>
      <protection/>
    </xf>
    <xf numFmtId="3" fontId="37" fillId="0" borderId="87" xfId="56" applyNumberFormat="1" applyFont="1" applyBorder="1" applyAlignment="1">
      <alignment horizontal="center" vertical="center" wrapText="1"/>
      <protection/>
    </xf>
    <xf numFmtId="3" fontId="37" fillId="0" borderId="88" xfId="56" applyNumberFormat="1" applyFont="1" applyBorder="1" applyAlignment="1">
      <alignment horizontal="center" vertical="center" wrapText="1"/>
      <protection/>
    </xf>
    <xf numFmtId="3" fontId="37" fillId="0" borderId="45" xfId="56" applyNumberFormat="1" applyFont="1" applyBorder="1" applyAlignment="1">
      <alignment horizontal="center" vertical="center" wrapText="1"/>
      <protection/>
    </xf>
    <xf numFmtId="3" fontId="37" fillId="0" borderId="89" xfId="56" applyNumberFormat="1" applyFont="1" applyBorder="1" applyAlignment="1">
      <alignment horizontal="center" vertical="center" wrapText="1"/>
      <protection/>
    </xf>
    <xf numFmtId="3" fontId="37" fillId="0" borderId="66" xfId="56" applyNumberFormat="1" applyFont="1" applyBorder="1" applyAlignment="1">
      <alignment horizontal="center" vertical="center" wrapText="1"/>
      <protection/>
    </xf>
    <xf numFmtId="3" fontId="37" fillId="0" borderId="46" xfId="56" applyNumberFormat="1" applyFont="1" applyBorder="1" applyAlignment="1">
      <alignment horizontal="center" vertical="center" wrapText="1"/>
      <protection/>
    </xf>
    <xf numFmtId="3" fontId="37" fillId="0" borderId="90" xfId="56" applyNumberFormat="1" applyFont="1" applyBorder="1" applyAlignment="1">
      <alignment horizontal="center" vertical="center" wrapText="1"/>
      <protection/>
    </xf>
    <xf numFmtId="0" fontId="36" fillId="0" borderId="73" xfId="56" applyFont="1" applyFill="1" applyBorder="1" applyAlignment="1">
      <alignment horizontal="center" vertical="center" wrapText="1"/>
      <protection/>
    </xf>
    <xf numFmtId="0" fontId="20" fillId="0" borderId="74" xfId="56" applyFont="1" applyBorder="1" applyAlignment="1">
      <alignment horizontal="center" vertical="center" wrapText="1"/>
      <protection/>
    </xf>
    <xf numFmtId="0" fontId="20" fillId="0" borderId="75" xfId="56" applyFont="1" applyBorder="1" applyAlignment="1">
      <alignment horizontal="center" vertical="center" wrapText="1"/>
      <protection/>
    </xf>
    <xf numFmtId="0" fontId="36" fillId="0" borderId="41" xfId="56" applyFont="1" applyFill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87" xfId="56" applyFont="1" applyBorder="1" applyAlignment="1">
      <alignment horizontal="center" vertical="center" wrapText="1"/>
      <protection/>
    </xf>
    <xf numFmtId="0" fontId="21" fillId="0" borderId="0" xfId="56" applyFont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0" fillId="0" borderId="0" xfId="56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23" fillId="0" borderId="9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4" fillId="0" borderId="0" xfId="0" applyFont="1" applyAlignment="1">
      <alignment horizontal="right"/>
    </xf>
    <xf numFmtId="3" fontId="0" fillId="0" borderId="2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84" xfId="0" applyFont="1" applyBorder="1" applyAlignment="1">
      <alignment horizontal="left" vertical="center" wrapText="1"/>
    </xf>
    <xf numFmtId="0" fontId="0" fillId="0" borderId="85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0" fontId="0" fillId="0" borderId="85" xfId="0" applyBorder="1" applyAlignment="1">
      <alignment horizontal="left" vertical="center" wrapText="1"/>
    </xf>
    <xf numFmtId="0" fontId="0" fillId="0" borderId="92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3" fontId="0" fillId="0" borderId="24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0" zoomScaleNormal="90" zoomScalePageLayoutView="0" workbookViewId="0" topLeftCell="A1">
      <selection activeCell="L4" sqref="L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3" max="13" width="9.421875" style="0" bestFit="1" customWidth="1"/>
    <col min="16" max="16" width="9.421875" style="0" bestFit="1" customWidth="1"/>
    <col min="17" max="17" width="10.421875" style="0" customWidth="1"/>
  </cols>
  <sheetData>
    <row r="1" spans="1:16" ht="15" customHeight="1">
      <c r="A1" s="397" t="s">
        <v>186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</row>
    <row r="2" spans="1:8" ht="15" customHeight="1">
      <c r="A2" s="126"/>
      <c r="B2" s="126"/>
      <c r="C2" s="126"/>
      <c r="D2" s="126"/>
      <c r="E2" s="126"/>
      <c r="F2" s="126"/>
      <c r="G2" s="126"/>
      <c r="H2" s="126"/>
    </row>
    <row r="3" spans="1:17" ht="15" customHeight="1">
      <c r="A3" s="126"/>
      <c r="B3" s="126"/>
      <c r="C3" s="126"/>
      <c r="D3" s="402"/>
      <c r="E3" s="402"/>
      <c r="F3" s="402"/>
      <c r="G3" s="402"/>
      <c r="H3" s="402"/>
      <c r="L3" s="402" t="s">
        <v>538</v>
      </c>
      <c r="M3" s="402"/>
      <c r="N3" s="402"/>
      <c r="O3" s="402"/>
      <c r="P3" s="402"/>
      <c r="Q3" s="402"/>
    </row>
    <row r="4" spans="7:17" ht="12.75">
      <c r="G4" s="405"/>
      <c r="H4" s="405"/>
      <c r="O4" s="389" t="s">
        <v>0</v>
      </c>
      <c r="P4" s="389"/>
      <c r="Q4" s="389"/>
    </row>
    <row r="5" spans="1:17" ht="18" customHeight="1">
      <c r="A5" s="409" t="s">
        <v>1</v>
      </c>
      <c r="B5" s="410"/>
      <c r="C5" s="410"/>
      <c r="D5" s="411"/>
      <c r="E5" s="393" t="s">
        <v>163</v>
      </c>
      <c r="F5" s="393"/>
      <c r="G5" s="393"/>
      <c r="H5" s="393"/>
      <c r="I5" s="393" t="s">
        <v>323</v>
      </c>
      <c r="J5" s="393"/>
      <c r="K5" s="393"/>
      <c r="L5" s="393"/>
      <c r="M5" s="393" t="s">
        <v>324</v>
      </c>
      <c r="N5" s="393"/>
      <c r="O5" s="393"/>
      <c r="P5" s="393"/>
      <c r="Q5" s="390" t="s">
        <v>389</v>
      </c>
    </row>
    <row r="6" spans="1:17" ht="25.5">
      <c r="A6" s="412"/>
      <c r="B6" s="413"/>
      <c r="C6" s="413"/>
      <c r="D6" s="414"/>
      <c r="E6" s="3" t="s">
        <v>2</v>
      </c>
      <c r="F6" s="3" t="s">
        <v>3</v>
      </c>
      <c r="G6" s="3" t="s">
        <v>43</v>
      </c>
      <c r="H6" s="394" t="s">
        <v>4</v>
      </c>
      <c r="I6" s="3" t="s">
        <v>2</v>
      </c>
      <c r="J6" s="3" t="s">
        <v>3</v>
      </c>
      <c r="K6" s="3" t="s">
        <v>43</v>
      </c>
      <c r="L6" s="394" t="s">
        <v>4</v>
      </c>
      <c r="M6" s="3" t="s">
        <v>2</v>
      </c>
      <c r="N6" s="3" t="s">
        <v>3</v>
      </c>
      <c r="O6" s="3" t="s">
        <v>43</v>
      </c>
      <c r="P6" s="394" t="s">
        <v>4</v>
      </c>
      <c r="Q6" s="391"/>
    </row>
    <row r="7" spans="1:17" ht="13.5" customHeight="1" thickBot="1">
      <c r="A7" s="415"/>
      <c r="B7" s="416"/>
      <c r="C7" s="416"/>
      <c r="D7" s="417"/>
      <c r="E7" s="396" t="s">
        <v>5</v>
      </c>
      <c r="F7" s="396"/>
      <c r="G7" s="396"/>
      <c r="H7" s="395"/>
      <c r="I7" s="396" t="s">
        <v>5</v>
      </c>
      <c r="J7" s="396"/>
      <c r="K7" s="396"/>
      <c r="L7" s="395"/>
      <c r="M7" s="396" t="s">
        <v>5</v>
      </c>
      <c r="N7" s="396"/>
      <c r="O7" s="396"/>
      <c r="P7" s="395"/>
      <c r="Q7" s="392"/>
    </row>
    <row r="8" spans="1:17" ht="13.5" thickTop="1">
      <c r="A8" s="400" t="s">
        <v>84</v>
      </c>
      <c r="B8" s="401"/>
      <c r="C8" s="401"/>
      <c r="D8" s="401"/>
      <c r="E8" s="142">
        <f>SUM(E9,E17)</f>
        <v>493745</v>
      </c>
      <c r="F8" s="142">
        <f>SUM(F9,F17)</f>
        <v>132811</v>
      </c>
      <c r="G8" s="142">
        <f>SUM(G9,G17)</f>
        <v>5400</v>
      </c>
      <c r="H8" s="151">
        <f aca="true" t="shared" si="0" ref="H8:H35">SUM(E8:G8)</f>
        <v>631956</v>
      </c>
      <c r="I8" s="142">
        <v>520651</v>
      </c>
      <c r="J8" s="142">
        <v>172073</v>
      </c>
      <c r="K8" s="142">
        <v>5400</v>
      </c>
      <c r="L8" s="151">
        <v>698124</v>
      </c>
      <c r="M8" s="142">
        <f>SUM(M9,M17)</f>
        <v>523969</v>
      </c>
      <c r="N8" s="142">
        <f>SUM(N9,N16,N17)</f>
        <v>166436</v>
      </c>
      <c r="O8" s="142">
        <f>SUM(O9,O17)</f>
        <v>3896</v>
      </c>
      <c r="P8" s="151">
        <f aca="true" t="shared" si="1" ref="P8:P16">SUM(M8:O8)</f>
        <v>694301</v>
      </c>
      <c r="Q8" s="304">
        <f>P8/L8</f>
        <v>0.9945238954684268</v>
      </c>
    </row>
    <row r="9" spans="1:17" ht="12.75">
      <c r="A9" s="152"/>
      <c r="B9" s="399" t="s">
        <v>85</v>
      </c>
      <c r="C9" s="399"/>
      <c r="D9" s="399"/>
      <c r="E9" s="145">
        <f>SUM(E10:E15)</f>
        <v>461737</v>
      </c>
      <c r="F9" s="145">
        <f>SUM(F10:F15)</f>
        <v>0</v>
      </c>
      <c r="G9" s="145">
        <f>SUM(G10:G15)</f>
        <v>0</v>
      </c>
      <c r="H9" s="153">
        <f t="shared" si="0"/>
        <v>461737</v>
      </c>
      <c r="I9" s="145">
        <v>488208</v>
      </c>
      <c r="J9" s="145">
        <v>2308</v>
      </c>
      <c r="K9" s="145">
        <v>0</v>
      </c>
      <c r="L9" s="153">
        <v>490516</v>
      </c>
      <c r="M9" s="145">
        <f>SUM(M10:M15)</f>
        <v>488208</v>
      </c>
      <c r="N9" s="145">
        <f>SUM(N10:N15)</f>
        <v>2308</v>
      </c>
      <c r="O9" s="145">
        <f>SUM(O10:O15)</f>
        <v>0</v>
      </c>
      <c r="P9" s="153">
        <f t="shared" si="1"/>
        <v>490516</v>
      </c>
      <c r="Q9" s="305">
        <f aca="true" t="shared" si="2" ref="Q9:Q69">P9/L9</f>
        <v>1</v>
      </c>
    </row>
    <row r="10" spans="1:17" ht="12.75">
      <c r="A10" s="152"/>
      <c r="B10" s="144"/>
      <c r="C10" s="399" t="s">
        <v>86</v>
      </c>
      <c r="D10" s="399"/>
      <c r="E10" s="141">
        <v>140821</v>
      </c>
      <c r="F10" s="141"/>
      <c r="G10" s="141"/>
      <c r="H10" s="153">
        <f t="shared" si="0"/>
        <v>140821</v>
      </c>
      <c r="I10" s="141">
        <v>140821</v>
      </c>
      <c r="J10" s="141"/>
      <c r="K10" s="141"/>
      <c r="L10" s="153">
        <v>140821</v>
      </c>
      <c r="M10" s="141">
        <v>140821</v>
      </c>
      <c r="N10" s="141"/>
      <c r="O10" s="141"/>
      <c r="P10" s="153">
        <f t="shared" si="1"/>
        <v>140821</v>
      </c>
      <c r="Q10" s="305">
        <f t="shared" si="2"/>
        <v>1</v>
      </c>
    </row>
    <row r="11" spans="1:17" ht="12.75">
      <c r="A11" s="152"/>
      <c r="B11" s="144"/>
      <c r="C11" s="399" t="s">
        <v>87</v>
      </c>
      <c r="D11" s="399"/>
      <c r="E11" s="141">
        <v>184588</v>
      </c>
      <c r="F11" s="141"/>
      <c r="G11" s="141"/>
      <c r="H11" s="153">
        <f t="shared" si="0"/>
        <v>184588</v>
      </c>
      <c r="I11" s="141">
        <v>186190</v>
      </c>
      <c r="J11" s="141"/>
      <c r="K11" s="141"/>
      <c r="L11" s="153">
        <v>186190</v>
      </c>
      <c r="M11" s="141">
        <v>186190</v>
      </c>
      <c r="N11" s="141"/>
      <c r="O11" s="141"/>
      <c r="P11" s="153">
        <f t="shared" si="1"/>
        <v>186190</v>
      </c>
      <c r="Q11" s="305">
        <f t="shared" si="2"/>
        <v>1</v>
      </c>
    </row>
    <row r="12" spans="1:17" ht="12.75">
      <c r="A12" s="152"/>
      <c r="B12" s="144"/>
      <c r="C12" s="398" t="s">
        <v>187</v>
      </c>
      <c r="D12" s="399"/>
      <c r="E12" s="141">
        <v>123301</v>
      </c>
      <c r="F12" s="141"/>
      <c r="G12" s="141"/>
      <c r="H12" s="153">
        <f t="shared" si="0"/>
        <v>123301</v>
      </c>
      <c r="I12" s="141">
        <v>138152</v>
      </c>
      <c r="J12" s="141"/>
      <c r="K12" s="141"/>
      <c r="L12" s="153">
        <v>138152</v>
      </c>
      <c r="M12" s="141">
        <v>138152</v>
      </c>
      <c r="N12" s="141"/>
      <c r="O12" s="141"/>
      <c r="P12" s="153">
        <f t="shared" si="1"/>
        <v>138152</v>
      </c>
      <c r="Q12" s="305">
        <f t="shared" si="2"/>
        <v>1</v>
      </c>
    </row>
    <row r="13" spans="1:17" ht="12.75">
      <c r="A13" s="152"/>
      <c r="B13" s="144"/>
      <c r="C13" s="399" t="s">
        <v>88</v>
      </c>
      <c r="D13" s="399"/>
      <c r="E13" s="141">
        <v>13027</v>
      </c>
      <c r="F13" s="141"/>
      <c r="G13" s="141"/>
      <c r="H13" s="153">
        <f t="shared" si="0"/>
        <v>13027</v>
      </c>
      <c r="I13" s="141">
        <v>13963</v>
      </c>
      <c r="J13" s="141"/>
      <c r="K13" s="141"/>
      <c r="L13" s="153">
        <v>13963</v>
      </c>
      <c r="M13" s="141">
        <v>13963</v>
      </c>
      <c r="N13" s="141"/>
      <c r="O13" s="141"/>
      <c r="P13" s="153">
        <f t="shared" si="1"/>
        <v>13963</v>
      </c>
      <c r="Q13" s="305">
        <f t="shared" si="2"/>
        <v>1</v>
      </c>
    </row>
    <row r="14" spans="1:17" ht="12.75">
      <c r="A14" s="152"/>
      <c r="B14" s="144"/>
      <c r="C14" s="398" t="s">
        <v>188</v>
      </c>
      <c r="D14" s="399"/>
      <c r="E14" s="141">
        <v>0</v>
      </c>
      <c r="F14" s="141"/>
      <c r="G14" s="141"/>
      <c r="H14" s="153">
        <f t="shared" si="0"/>
        <v>0</v>
      </c>
      <c r="I14" s="141">
        <v>9082</v>
      </c>
      <c r="J14" s="141"/>
      <c r="K14" s="141"/>
      <c r="L14" s="153">
        <v>9082</v>
      </c>
      <c r="M14" s="141">
        <v>9082</v>
      </c>
      <c r="N14" s="141"/>
      <c r="O14" s="141"/>
      <c r="P14" s="153">
        <f t="shared" si="1"/>
        <v>9082</v>
      </c>
      <c r="Q14" s="305">
        <f t="shared" si="2"/>
        <v>1</v>
      </c>
    </row>
    <row r="15" spans="1:17" ht="12.75">
      <c r="A15" s="152"/>
      <c r="B15" s="144"/>
      <c r="C15" s="398" t="s">
        <v>189</v>
      </c>
      <c r="D15" s="399"/>
      <c r="E15" s="141">
        <v>0</v>
      </c>
      <c r="F15" s="141"/>
      <c r="G15" s="141"/>
      <c r="H15" s="153">
        <f t="shared" si="0"/>
        <v>0</v>
      </c>
      <c r="I15" s="141"/>
      <c r="J15" s="141">
        <v>2308</v>
      </c>
      <c r="K15" s="141"/>
      <c r="L15" s="153">
        <v>2308</v>
      </c>
      <c r="M15" s="141">
        <v>0</v>
      </c>
      <c r="N15" s="141">
        <v>2308</v>
      </c>
      <c r="O15" s="141"/>
      <c r="P15" s="153">
        <f t="shared" si="1"/>
        <v>2308</v>
      </c>
      <c r="Q15" s="305">
        <f t="shared" si="2"/>
        <v>1</v>
      </c>
    </row>
    <row r="16" spans="1:17" ht="12.75">
      <c r="A16" s="152"/>
      <c r="B16" s="398" t="s">
        <v>326</v>
      </c>
      <c r="C16" s="399" t="s">
        <v>325</v>
      </c>
      <c r="D16" s="399"/>
      <c r="E16" s="141"/>
      <c r="F16" s="141"/>
      <c r="G16" s="141"/>
      <c r="H16" s="153"/>
      <c r="I16" s="141"/>
      <c r="J16" s="227">
        <v>25074</v>
      </c>
      <c r="K16" s="141"/>
      <c r="L16" s="153">
        <v>25074</v>
      </c>
      <c r="M16" s="141"/>
      <c r="N16" s="141">
        <v>25074</v>
      </c>
      <c r="O16" s="141"/>
      <c r="P16" s="153">
        <f t="shared" si="1"/>
        <v>25074</v>
      </c>
      <c r="Q16" s="305">
        <f t="shared" si="2"/>
        <v>1</v>
      </c>
    </row>
    <row r="17" spans="1:17" ht="12.75">
      <c r="A17" s="152"/>
      <c r="B17" s="399" t="s">
        <v>89</v>
      </c>
      <c r="C17" s="399"/>
      <c r="D17" s="399"/>
      <c r="E17" s="145">
        <f>SUM(E18:E23)</f>
        <v>32008</v>
      </c>
      <c r="F17" s="145">
        <f>SUM(F18:F23)</f>
        <v>132811</v>
      </c>
      <c r="G17" s="145">
        <f>SUM(G18:G23)</f>
        <v>5400</v>
      </c>
      <c r="H17" s="154">
        <f t="shared" si="0"/>
        <v>170219</v>
      </c>
      <c r="I17" s="145">
        <v>32443</v>
      </c>
      <c r="J17" s="145">
        <v>144691</v>
      </c>
      <c r="K17" s="145">
        <v>5400</v>
      </c>
      <c r="L17" s="154">
        <v>182534</v>
      </c>
      <c r="M17" s="145">
        <f>SUM(M18:M23)</f>
        <v>35761</v>
      </c>
      <c r="N17" s="145">
        <f>SUM(N18:N23)</f>
        <v>139054</v>
      </c>
      <c r="O17" s="145">
        <f>SUM(O18:O23)</f>
        <v>3896</v>
      </c>
      <c r="P17" s="154">
        <f aca="true" t="shared" si="3" ref="P17:P35">SUM(M17:O17)</f>
        <v>178711</v>
      </c>
      <c r="Q17" s="306">
        <f t="shared" si="2"/>
        <v>0.9790559566984781</v>
      </c>
    </row>
    <row r="18" spans="1:17" ht="12.75">
      <c r="A18" s="152"/>
      <c r="B18" s="144"/>
      <c r="C18" s="408" t="s">
        <v>90</v>
      </c>
      <c r="D18" s="404"/>
      <c r="E18" s="141"/>
      <c r="F18" s="141">
        <v>1713</v>
      </c>
      <c r="G18" s="141"/>
      <c r="H18" s="153">
        <f t="shared" si="0"/>
        <v>1713</v>
      </c>
      <c r="I18" s="141"/>
      <c r="J18" s="141">
        <v>1713</v>
      </c>
      <c r="K18" s="141"/>
      <c r="L18" s="153">
        <v>1713</v>
      </c>
      <c r="M18" s="141"/>
      <c r="N18" s="141">
        <v>1713</v>
      </c>
      <c r="O18" s="141"/>
      <c r="P18" s="153">
        <f t="shared" si="3"/>
        <v>1713</v>
      </c>
      <c r="Q18" s="305">
        <f t="shared" si="2"/>
        <v>1</v>
      </c>
    </row>
    <row r="19" spans="1:17" ht="12.75">
      <c r="A19" s="152"/>
      <c r="B19" s="144"/>
      <c r="C19" s="408" t="s">
        <v>91</v>
      </c>
      <c r="D19" s="404"/>
      <c r="E19" s="141">
        <v>25448</v>
      </c>
      <c r="F19" s="141">
        <v>56467</v>
      </c>
      <c r="G19" s="141"/>
      <c r="H19" s="153">
        <f t="shared" si="0"/>
        <v>81915</v>
      </c>
      <c r="I19" s="141">
        <v>25883</v>
      </c>
      <c r="J19" s="141">
        <v>57861</v>
      </c>
      <c r="K19" s="141"/>
      <c r="L19" s="153">
        <v>83744</v>
      </c>
      <c r="M19" s="141">
        <v>27421</v>
      </c>
      <c r="N19" s="227">
        <v>58270</v>
      </c>
      <c r="O19" s="141"/>
      <c r="P19" s="153">
        <f t="shared" si="3"/>
        <v>85691</v>
      </c>
      <c r="Q19" s="305">
        <f t="shared" si="2"/>
        <v>1.0232494268246084</v>
      </c>
    </row>
    <row r="20" spans="1:17" ht="12.75">
      <c r="A20" s="152"/>
      <c r="B20" s="144"/>
      <c r="C20" s="403" t="s">
        <v>250</v>
      </c>
      <c r="D20" s="404"/>
      <c r="E20" s="141"/>
      <c r="F20" s="141">
        <v>66193</v>
      </c>
      <c r="G20" s="141"/>
      <c r="H20" s="153">
        <f t="shared" si="0"/>
        <v>66193</v>
      </c>
      <c r="I20" s="141"/>
      <c r="J20" s="141">
        <v>76679</v>
      </c>
      <c r="K20" s="141"/>
      <c r="L20" s="153">
        <v>76679</v>
      </c>
      <c r="M20" s="141"/>
      <c r="N20" s="141">
        <v>70657</v>
      </c>
      <c r="O20" s="141"/>
      <c r="P20" s="153">
        <f t="shared" si="3"/>
        <v>70657</v>
      </c>
      <c r="Q20" s="305">
        <f t="shared" si="2"/>
        <v>0.9214648078352613</v>
      </c>
    </row>
    <row r="21" spans="1:17" ht="12.75">
      <c r="A21" s="152"/>
      <c r="B21" s="144"/>
      <c r="C21" s="276" t="s">
        <v>312</v>
      </c>
      <c r="D21" s="171"/>
      <c r="E21" s="141">
        <v>6560</v>
      </c>
      <c r="F21" s="141"/>
      <c r="G21" s="141"/>
      <c r="H21" s="153">
        <f t="shared" si="0"/>
        <v>6560</v>
      </c>
      <c r="I21" s="141">
        <v>6560</v>
      </c>
      <c r="J21" s="141"/>
      <c r="K21" s="141"/>
      <c r="L21" s="153">
        <v>6560</v>
      </c>
      <c r="M21" s="141">
        <v>8340</v>
      </c>
      <c r="N21" s="141"/>
      <c r="O21" s="141"/>
      <c r="P21" s="153">
        <f t="shared" si="3"/>
        <v>8340</v>
      </c>
      <c r="Q21" s="305">
        <f t="shared" si="2"/>
        <v>1.271341463414634</v>
      </c>
    </row>
    <row r="22" spans="1:17" ht="12.75">
      <c r="A22" s="152"/>
      <c r="B22" s="144"/>
      <c r="C22" s="408" t="s">
        <v>92</v>
      </c>
      <c r="D22" s="404"/>
      <c r="E22" s="141"/>
      <c r="F22" s="160"/>
      <c r="G22" s="141">
        <v>5400</v>
      </c>
      <c r="H22" s="153">
        <f t="shared" si="0"/>
        <v>5400</v>
      </c>
      <c r="I22" s="141"/>
      <c r="J22" s="160"/>
      <c r="K22" s="141">
        <v>5400</v>
      </c>
      <c r="L22" s="153">
        <v>5400</v>
      </c>
      <c r="M22" s="141"/>
      <c r="N22" s="160"/>
      <c r="O22" s="141">
        <v>3896</v>
      </c>
      <c r="P22" s="153">
        <f t="shared" si="3"/>
        <v>3896</v>
      </c>
      <c r="Q22" s="305">
        <f t="shared" si="2"/>
        <v>0.7214814814814815</v>
      </c>
    </row>
    <row r="23" spans="1:17" ht="13.5" customHeight="1">
      <c r="A23" s="152"/>
      <c r="B23" s="144"/>
      <c r="C23" s="184" t="s">
        <v>164</v>
      </c>
      <c r="D23" s="171"/>
      <c r="E23" s="141"/>
      <c r="F23" s="160">
        <v>8438</v>
      </c>
      <c r="G23" s="141"/>
      <c r="H23" s="153">
        <f t="shared" si="0"/>
        <v>8438</v>
      </c>
      <c r="I23" s="141"/>
      <c r="J23" s="160">
        <v>8438</v>
      </c>
      <c r="K23" s="141"/>
      <c r="L23" s="153">
        <v>8438</v>
      </c>
      <c r="M23" s="141"/>
      <c r="N23" s="160">
        <v>8414</v>
      </c>
      <c r="O23" s="141"/>
      <c r="P23" s="153">
        <f t="shared" si="3"/>
        <v>8414</v>
      </c>
      <c r="Q23" s="305">
        <f t="shared" si="2"/>
        <v>0.9971557241052382</v>
      </c>
    </row>
    <row r="24" spans="1:17" ht="12.75">
      <c r="A24" s="400" t="s">
        <v>93</v>
      </c>
      <c r="B24" s="401"/>
      <c r="C24" s="401"/>
      <c r="D24" s="401"/>
      <c r="E24" s="142">
        <f>SUM(E26)</f>
        <v>0</v>
      </c>
      <c r="F24" s="142">
        <f>SUM(F25:F26)</f>
        <v>1429955</v>
      </c>
      <c r="G24" s="142">
        <f>SUM(G26)</f>
        <v>0</v>
      </c>
      <c r="H24" s="151">
        <f t="shared" si="0"/>
        <v>1429955</v>
      </c>
      <c r="I24" s="142">
        <v>0</v>
      </c>
      <c r="J24" s="142">
        <v>2641766</v>
      </c>
      <c r="K24" s="142">
        <v>0</v>
      </c>
      <c r="L24" s="151">
        <v>2641766</v>
      </c>
      <c r="M24" s="142">
        <f>SUM(M26)</f>
        <v>0</v>
      </c>
      <c r="N24" s="142">
        <f>SUM(N25:N26)</f>
        <v>240527</v>
      </c>
      <c r="O24" s="142">
        <f>SUM(O26)</f>
        <v>0</v>
      </c>
      <c r="P24" s="151">
        <f t="shared" si="3"/>
        <v>240527</v>
      </c>
      <c r="Q24" s="304">
        <f t="shared" si="2"/>
        <v>0.09104780665660774</v>
      </c>
    </row>
    <row r="25" spans="1:17" ht="12.75">
      <c r="A25" s="172"/>
      <c r="B25" s="144" t="s">
        <v>157</v>
      </c>
      <c r="C25" s="144" t="s">
        <v>158</v>
      </c>
      <c r="D25" s="173"/>
      <c r="E25" s="142"/>
      <c r="F25" s="141">
        <f>'Felhalm. bevétel'!C18</f>
        <v>0</v>
      </c>
      <c r="G25" s="142"/>
      <c r="H25" s="153">
        <f t="shared" si="0"/>
        <v>0</v>
      </c>
      <c r="I25" s="142"/>
      <c r="J25" s="141">
        <v>226653</v>
      </c>
      <c r="K25" s="142"/>
      <c r="L25" s="153">
        <v>226653</v>
      </c>
      <c r="M25" s="142"/>
      <c r="N25" s="141">
        <v>226653</v>
      </c>
      <c r="O25" s="142"/>
      <c r="P25" s="153">
        <f t="shared" si="3"/>
        <v>226653</v>
      </c>
      <c r="Q25" s="305">
        <f t="shared" si="2"/>
        <v>1</v>
      </c>
    </row>
    <row r="26" spans="1:17" ht="12.75">
      <c r="A26" s="152"/>
      <c r="B26" s="203" t="s">
        <v>190</v>
      </c>
      <c r="C26" s="144" t="s">
        <v>191</v>
      </c>
      <c r="D26" s="173"/>
      <c r="E26" s="141"/>
      <c r="F26" s="141">
        <f>'Felhalm. bevétel'!C22</f>
        <v>1429955</v>
      </c>
      <c r="G26" s="141"/>
      <c r="H26" s="153">
        <f t="shared" si="0"/>
        <v>1429955</v>
      </c>
      <c r="I26" s="141"/>
      <c r="J26" s="141">
        <v>2415113</v>
      </c>
      <c r="K26" s="141"/>
      <c r="L26" s="153">
        <v>2415113</v>
      </c>
      <c r="M26" s="141"/>
      <c r="N26" s="141">
        <v>13874</v>
      </c>
      <c r="O26" s="141"/>
      <c r="P26" s="153">
        <f t="shared" si="3"/>
        <v>13874</v>
      </c>
      <c r="Q26" s="305">
        <f t="shared" si="2"/>
        <v>0.005744658738535215</v>
      </c>
    </row>
    <row r="27" spans="1:17" ht="12.75">
      <c r="A27" s="400" t="s">
        <v>94</v>
      </c>
      <c r="B27" s="401"/>
      <c r="C27" s="401"/>
      <c r="D27" s="401"/>
      <c r="E27" s="142">
        <f>SUM(E28,E29,E35)</f>
        <v>679100</v>
      </c>
      <c r="F27" s="142">
        <f>SUM(F28,F29,F35)</f>
        <v>0</v>
      </c>
      <c r="G27" s="142">
        <f>SUM(G28,G29,G35)</f>
        <v>2080</v>
      </c>
      <c r="H27" s="151">
        <f t="shared" si="0"/>
        <v>681180</v>
      </c>
      <c r="I27" s="142">
        <v>679100</v>
      </c>
      <c r="J27" s="142">
        <v>0</v>
      </c>
      <c r="K27" s="142">
        <v>2080</v>
      </c>
      <c r="L27" s="151">
        <v>681180</v>
      </c>
      <c r="M27" s="142">
        <f>SUM(M28,M29,M35)</f>
        <v>1592424</v>
      </c>
      <c r="N27" s="142">
        <f>SUM(N28,N29,N35)</f>
        <v>0</v>
      </c>
      <c r="O27" s="142">
        <f>SUM(O28,O29,O35)</f>
        <v>478</v>
      </c>
      <c r="P27" s="151">
        <f t="shared" si="3"/>
        <v>1592902</v>
      </c>
      <c r="Q27" s="304">
        <f t="shared" si="2"/>
        <v>2.3384450512346224</v>
      </c>
    </row>
    <row r="28" spans="1:17" ht="12.75">
      <c r="A28" s="152"/>
      <c r="B28" s="399" t="s">
        <v>152</v>
      </c>
      <c r="C28" s="399"/>
      <c r="D28" s="399">
        <v>0</v>
      </c>
      <c r="E28" s="145">
        <v>113100</v>
      </c>
      <c r="F28" s="145"/>
      <c r="G28" s="145"/>
      <c r="H28" s="154">
        <f t="shared" si="0"/>
        <v>113100</v>
      </c>
      <c r="I28" s="145">
        <v>113100</v>
      </c>
      <c r="J28" s="145"/>
      <c r="K28" s="145"/>
      <c r="L28" s="154">
        <v>113100</v>
      </c>
      <c r="M28" s="145">
        <v>125191</v>
      </c>
      <c r="N28" s="145"/>
      <c r="O28" s="145"/>
      <c r="P28" s="154">
        <f t="shared" si="3"/>
        <v>125191</v>
      </c>
      <c r="Q28" s="306">
        <f t="shared" si="2"/>
        <v>1.1069053934571176</v>
      </c>
    </row>
    <row r="29" spans="1:17" ht="12.75">
      <c r="A29" s="152"/>
      <c r="B29" s="399" t="s">
        <v>95</v>
      </c>
      <c r="C29" s="399"/>
      <c r="D29" s="399"/>
      <c r="E29" s="145">
        <f>SUM(E30:E34)</f>
        <v>563000</v>
      </c>
      <c r="F29" s="145">
        <f>SUM(F30:F34)</f>
        <v>0</v>
      </c>
      <c r="G29" s="145">
        <f>SUM(G30:G34)</f>
        <v>0</v>
      </c>
      <c r="H29" s="154">
        <f t="shared" si="0"/>
        <v>563000</v>
      </c>
      <c r="I29" s="145">
        <v>563000</v>
      </c>
      <c r="J29" s="145">
        <v>0</v>
      </c>
      <c r="K29" s="145">
        <v>0</v>
      </c>
      <c r="L29" s="154">
        <v>563000</v>
      </c>
      <c r="M29" s="145">
        <f>SUM(M30:M34)</f>
        <v>1462816</v>
      </c>
      <c r="N29" s="145">
        <f>SUM(N30:N34)</f>
        <v>0</v>
      </c>
      <c r="O29" s="145">
        <f>SUM(O30:O34)</f>
        <v>0</v>
      </c>
      <c r="P29" s="154">
        <f t="shared" si="3"/>
        <v>1462816</v>
      </c>
      <c r="Q29" s="306">
        <f t="shared" si="2"/>
        <v>2.5982522202486678</v>
      </c>
    </row>
    <row r="30" spans="1:17" ht="12.75">
      <c r="A30" s="152"/>
      <c r="B30" s="143"/>
      <c r="C30" s="399" t="s">
        <v>153</v>
      </c>
      <c r="D30" s="399"/>
      <c r="E30" s="141">
        <v>510000</v>
      </c>
      <c r="F30" s="141"/>
      <c r="G30" s="141"/>
      <c r="H30" s="153">
        <f t="shared" si="0"/>
        <v>510000</v>
      </c>
      <c r="I30" s="141">
        <v>510000</v>
      </c>
      <c r="J30" s="141"/>
      <c r="K30" s="141"/>
      <c r="L30" s="153">
        <v>510000</v>
      </c>
      <c r="M30" s="141">
        <v>1404822</v>
      </c>
      <c r="N30" s="141"/>
      <c r="O30" s="141"/>
      <c r="P30" s="153">
        <f t="shared" si="3"/>
        <v>1404822</v>
      </c>
      <c r="Q30" s="305">
        <f t="shared" si="2"/>
        <v>2.7545529411764704</v>
      </c>
    </row>
    <row r="31" spans="1:17" ht="12.75">
      <c r="A31" s="152"/>
      <c r="B31" s="143"/>
      <c r="C31" s="398" t="s">
        <v>96</v>
      </c>
      <c r="D31" s="398"/>
      <c r="E31" s="141"/>
      <c r="F31" s="141"/>
      <c r="G31" s="141"/>
      <c r="H31" s="153">
        <f t="shared" si="0"/>
        <v>0</v>
      </c>
      <c r="I31" s="141"/>
      <c r="J31" s="141"/>
      <c r="K31" s="141"/>
      <c r="L31" s="153">
        <v>0</v>
      </c>
      <c r="M31" s="141"/>
      <c r="N31" s="141"/>
      <c r="O31" s="141"/>
      <c r="P31" s="153">
        <f t="shared" si="3"/>
        <v>0</v>
      </c>
      <c r="Q31" s="305"/>
    </row>
    <row r="32" spans="1:17" ht="12.75">
      <c r="A32" s="152"/>
      <c r="B32" s="143"/>
      <c r="C32" s="398" t="s">
        <v>97</v>
      </c>
      <c r="D32" s="398"/>
      <c r="E32" s="141"/>
      <c r="F32" s="141"/>
      <c r="G32" s="141"/>
      <c r="H32" s="153">
        <f t="shared" si="0"/>
        <v>0</v>
      </c>
      <c r="I32" s="141"/>
      <c r="J32" s="141"/>
      <c r="K32" s="141"/>
      <c r="L32" s="153">
        <v>0</v>
      </c>
      <c r="M32" s="141"/>
      <c r="N32" s="141"/>
      <c r="O32" s="141"/>
      <c r="P32" s="153">
        <f t="shared" si="3"/>
        <v>0</v>
      </c>
      <c r="Q32" s="305"/>
    </row>
    <row r="33" spans="1:17" ht="12.75">
      <c r="A33" s="152"/>
      <c r="B33" s="143"/>
      <c r="C33" s="399" t="s">
        <v>98</v>
      </c>
      <c r="D33" s="399"/>
      <c r="E33" s="141">
        <v>36000</v>
      </c>
      <c r="F33" s="141"/>
      <c r="G33" s="141"/>
      <c r="H33" s="153">
        <f t="shared" si="0"/>
        <v>36000</v>
      </c>
      <c r="I33" s="141">
        <v>36000</v>
      </c>
      <c r="J33" s="141"/>
      <c r="K33" s="141"/>
      <c r="L33" s="153">
        <v>36000</v>
      </c>
      <c r="M33" s="141">
        <v>39280</v>
      </c>
      <c r="N33" s="141"/>
      <c r="O33" s="141"/>
      <c r="P33" s="153">
        <f t="shared" si="3"/>
        <v>39280</v>
      </c>
      <c r="Q33" s="305">
        <f t="shared" si="2"/>
        <v>1.0911111111111111</v>
      </c>
    </row>
    <row r="34" spans="1:17" ht="12.75">
      <c r="A34" s="152"/>
      <c r="B34" s="143"/>
      <c r="C34" s="398" t="s">
        <v>237</v>
      </c>
      <c r="D34" s="399"/>
      <c r="E34" s="141">
        <v>17000</v>
      </c>
      <c r="F34" s="141"/>
      <c r="G34" s="141"/>
      <c r="H34" s="153">
        <f t="shared" si="0"/>
        <v>17000</v>
      </c>
      <c r="I34" s="141">
        <v>17000</v>
      </c>
      <c r="J34" s="141"/>
      <c r="K34" s="141"/>
      <c r="L34" s="153">
        <v>17000</v>
      </c>
      <c r="M34" s="141">
        <v>18714</v>
      </c>
      <c r="N34" s="141"/>
      <c r="O34" s="141"/>
      <c r="P34" s="153">
        <f t="shared" si="3"/>
        <v>18714</v>
      </c>
      <c r="Q34" s="305">
        <f t="shared" si="2"/>
        <v>1.1008235294117648</v>
      </c>
    </row>
    <row r="35" spans="1:17" ht="12.75">
      <c r="A35" s="152"/>
      <c r="B35" s="399" t="s">
        <v>99</v>
      </c>
      <c r="C35" s="399"/>
      <c r="D35" s="399"/>
      <c r="E35" s="145">
        <v>3000</v>
      </c>
      <c r="F35" s="145"/>
      <c r="G35" s="145">
        <v>2080</v>
      </c>
      <c r="H35" s="153">
        <f t="shared" si="0"/>
        <v>5080</v>
      </c>
      <c r="I35" s="145">
        <v>3000</v>
      </c>
      <c r="J35" s="145"/>
      <c r="K35" s="145">
        <v>2080</v>
      </c>
      <c r="L35" s="153">
        <v>5080</v>
      </c>
      <c r="M35" s="145">
        <v>4417</v>
      </c>
      <c r="N35" s="145"/>
      <c r="O35" s="145">
        <v>478</v>
      </c>
      <c r="P35" s="153">
        <f t="shared" si="3"/>
        <v>4895</v>
      </c>
      <c r="Q35" s="305">
        <f t="shared" si="2"/>
        <v>0.9635826771653543</v>
      </c>
    </row>
    <row r="36" spans="1:17" ht="12.75">
      <c r="A36" s="400" t="s">
        <v>18</v>
      </c>
      <c r="B36" s="401"/>
      <c r="C36" s="401"/>
      <c r="D36" s="401"/>
      <c r="E36" s="142">
        <f>SUM(E37:E42)</f>
        <v>28200</v>
      </c>
      <c r="F36" s="142">
        <f>SUM(F37:F42)</f>
        <v>60925</v>
      </c>
      <c r="G36" s="142">
        <f>SUM(G37:G42)</f>
        <v>0</v>
      </c>
      <c r="H36" s="151">
        <f aca="true" t="shared" si="4" ref="H36:H53">SUM(E36:G36)</f>
        <v>89125</v>
      </c>
      <c r="I36" s="142">
        <v>28200</v>
      </c>
      <c r="J36" s="142">
        <v>60925</v>
      </c>
      <c r="K36" s="142">
        <v>0</v>
      </c>
      <c r="L36" s="151">
        <v>89125</v>
      </c>
      <c r="M36" s="142">
        <f>SUM(M37:M42)</f>
        <v>19232</v>
      </c>
      <c r="N36" s="142">
        <f>SUM(N37:N45)</f>
        <v>95086</v>
      </c>
      <c r="O36" s="142">
        <f>SUM(O37:O42)</f>
        <v>0</v>
      </c>
      <c r="P36" s="151">
        <f aca="true" t="shared" si="5" ref="P36:P49">SUM(M36:O36)</f>
        <v>114318</v>
      </c>
      <c r="Q36" s="304">
        <f t="shared" si="2"/>
        <v>1.2826704067321177</v>
      </c>
    </row>
    <row r="37" spans="1:17" ht="12.75">
      <c r="A37" s="152"/>
      <c r="B37" s="398" t="s">
        <v>192</v>
      </c>
      <c r="C37" s="399"/>
      <c r="D37" s="399"/>
      <c r="E37" s="141"/>
      <c r="F37" s="141"/>
      <c r="G37" s="141"/>
      <c r="H37" s="153">
        <f t="shared" si="4"/>
        <v>0</v>
      </c>
      <c r="I37" s="141"/>
      <c r="J37" s="141"/>
      <c r="K37" s="141"/>
      <c r="L37" s="153">
        <v>0</v>
      </c>
      <c r="M37" s="141"/>
      <c r="N37" s="141"/>
      <c r="O37" s="141"/>
      <c r="P37" s="153">
        <f t="shared" si="5"/>
        <v>0</v>
      </c>
      <c r="Q37" s="305"/>
    </row>
    <row r="38" spans="1:17" ht="12.75">
      <c r="A38" s="152"/>
      <c r="B38" s="399" t="s">
        <v>154</v>
      </c>
      <c r="C38" s="399"/>
      <c r="D38" s="399"/>
      <c r="E38" s="141"/>
      <c r="F38" s="141">
        <v>20500</v>
      </c>
      <c r="G38" s="141"/>
      <c r="H38" s="153">
        <f t="shared" si="4"/>
        <v>20500</v>
      </c>
      <c r="I38" s="141"/>
      <c r="J38" s="141">
        <v>20500</v>
      </c>
      <c r="K38" s="141"/>
      <c r="L38" s="153">
        <v>20500</v>
      </c>
      <c r="M38" s="141"/>
      <c r="N38" s="141">
        <v>30464</v>
      </c>
      <c r="O38" s="141"/>
      <c r="P38" s="153">
        <f t="shared" si="5"/>
        <v>30464</v>
      </c>
      <c r="Q38" s="305">
        <f t="shared" si="2"/>
        <v>1.4860487804878049</v>
      </c>
    </row>
    <row r="39" spans="1:17" ht="12.75">
      <c r="A39" s="152"/>
      <c r="B39" s="399" t="s">
        <v>100</v>
      </c>
      <c r="C39" s="399"/>
      <c r="D39" s="399"/>
      <c r="E39" s="141"/>
      <c r="F39" s="141">
        <v>6200</v>
      </c>
      <c r="G39" s="141"/>
      <c r="H39" s="153">
        <f t="shared" si="4"/>
        <v>6200</v>
      </c>
      <c r="I39" s="141"/>
      <c r="J39" s="141">
        <v>6200</v>
      </c>
      <c r="K39" s="141"/>
      <c r="L39" s="153">
        <v>6200</v>
      </c>
      <c r="M39" s="141"/>
      <c r="N39" s="141">
        <v>6065</v>
      </c>
      <c r="O39" s="141"/>
      <c r="P39" s="153">
        <f t="shared" si="5"/>
        <v>6065</v>
      </c>
      <c r="Q39" s="305">
        <f t="shared" si="2"/>
        <v>0.978225806451613</v>
      </c>
    </row>
    <row r="40" spans="1:17" ht="12.75">
      <c r="A40" s="152"/>
      <c r="B40" s="399" t="s">
        <v>155</v>
      </c>
      <c r="C40" s="399"/>
      <c r="D40" s="399"/>
      <c r="E40" s="141">
        <v>28200</v>
      </c>
      <c r="F40" s="141">
        <v>21230</v>
      </c>
      <c r="G40" s="141"/>
      <c r="H40" s="153">
        <f t="shared" si="4"/>
        <v>49430</v>
      </c>
      <c r="I40" s="141">
        <v>28200</v>
      </c>
      <c r="J40" s="141">
        <v>21230</v>
      </c>
      <c r="K40" s="141"/>
      <c r="L40" s="153">
        <v>49430</v>
      </c>
      <c r="M40" s="141">
        <v>19232</v>
      </c>
      <c r="N40" s="141">
        <v>21851</v>
      </c>
      <c r="O40" s="141"/>
      <c r="P40" s="153">
        <f t="shared" si="5"/>
        <v>41083</v>
      </c>
      <c r="Q40" s="305">
        <f t="shared" si="2"/>
        <v>0.831134938296581</v>
      </c>
    </row>
    <row r="41" spans="1:17" ht="12.75">
      <c r="A41" s="152"/>
      <c r="B41" s="399" t="s">
        <v>101</v>
      </c>
      <c r="C41" s="399"/>
      <c r="D41" s="399"/>
      <c r="E41" s="141"/>
      <c r="F41" s="141"/>
      <c r="G41" s="141"/>
      <c r="H41" s="153">
        <f t="shared" si="4"/>
        <v>0</v>
      </c>
      <c r="I41" s="141"/>
      <c r="J41" s="141"/>
      <c r="K41" s="141"/>
      <c r="L41" s="153">
        <v>0</v>
      </c>
      <c r="M41" s="141"/>
      <c r="N41" s="141"/>
      <c r="O41" s="141"/>
      <c r="P41" s="153">
        <f t="shared" si="5"/>
        <v>0</v>
      </c>
      <c r="Q41" s="305"/>
    </row>
    <row r="42" spans="1:17" ht="12.75">
      <c r="A42" s="152"/>
      <c r="B42" s="399" t="s">
        <v>102</v>
      </c>
      <c r="C42" s="399"/>
      <c r="D42" s="399"/>
      <c r="E42" s="141"/>
      <c r="F42" s="141">
        <v>12995</v>
      </c>
      <c r="G42" s="141"/>
      <c r="H42" s="153">
        <f t="shared" si="4"/>
        <v>12995</v>
      </c>
      <c r="I42" s="141"/>
      <c r="J42" s="141">
        <v>12995</v>
      </c>
      <c r="K42" s="141"/>
      <c r="L42" s="153">
        <v>12995</v>
      </c>
      <c r="M42" s="141"/>
      <c r="N42" s="141">
        <v>21323</v>
      </c>
      <c r="O42" s="141"/>
      <c r="P42" s="153">
        <f t="shared" si="5"/>
        <v>21323</v>
      </c>
      <c r="Q42" s="305">
        <f t="shared" si="2"/>
        <v>1.6408618699499808</v>
      </c>
    </row>
    <row r="43" spans="1:17" ht="12.75">
      <c r="A43" s="152"/>
      <c r="B43" s="398" t="s">
        <v>384</v>
      </c>
      <c r="C43" s="399"/>
      <c r="D43" s="399"/>
      <c r="E43" s="141"/>
      <c r="F43" s="141"/>
      <c r="G43" s="141"/>
      <c r="H43" s="153">
        <v>0</v>
      </c>
      <c r="I43" s="141"/>
      <c r="J43" s="141"/>
      <c r="K43" s="141"/>
      <c r="L43" s="153">
        <v>0</v>
      </c>
      <c r="M43" s="141"/>
      <c r="N43" s="141">
        <v>11865</v>
      </c>
      <c r="O43" s="141"/>
      <c r="P43" s="153">
        <f t="shared" si="5"/>
        <v>11865</v>
      </c>
      <c r="Q43" s="305"/>
    </row>
    <row r="44" spans="1:17" ht="12.75">
      <c r="A44" s="152"/>
      <c r="B44" s="398" t="s">
        <v>385</v>
      </c>
      <c r="C44" s="399"/>
      <c r="D44" s="399"/>
      <c r="E44" s="141"/>
      <c r="F44" s="141"/>
      <c r="G44" s="141"/>
      <c r="H44" s="153">
        <v>0</v>
      </c>
      <c r="I44" s="141"/>
      <c r="J44" s="141"/>
      <c r="K44" s="141"/>
      <c r="L44" s="153">
        <v>0</v>
      </c>
      <c r="M44" s="141"/>
      <c r="N44" s="141">
        <v>2882</v>
      </c>
      <c r="O44" s="141"/>
      <c r="P44" s="153">
        <f t="shared" si="5"/>
        <v>2882</v>
      </c>
      <c r="Q44" s="305"/>
    </row>
    <row r="45" spans="1:17" ht="12.75">
      <c r="A45" s="152"/>
      <c r="B45" s="398" t="s">
        <v>386</v>
      </c>
      <c r="C45" s="399"/>
      <c r="D45" s="399"/>
      <c r="E45" s="141"/>
      <c r="F45" s="141"/>
      <c r="G45" s="141"/>
      <c r="H45" s="153">
        <v>0</v>
      </c>
      <c r="I45" s="141"/>
      <c r="J45" s="141"/>
      <c r="K45" s="141"/>
      <c r="L45" s="153">
        <v>0</v>
      </c>
      <c r="M45" s="141"/>
      <c r="N45" s="141">
        <v>636</v>
      </c>
      <c r="O45" s="141"/>
      <c r="P45" s="153">
        <f t="shared" si="5"/>
        <v>636</v>
      </c>
      <c r="Q45" s="305"/>
    </row>
    <row r="46" spans="1:17" ht="12.75">
      <c r="A46" s="400" t="s">
        <v>103</v>
      </c>
      <c r="B46" s="401"/>
      <c r="C46" s="401"/>
      <c r="D46" s="401"/>
      <c r="E46" s="142">
        <f>SUM(E47:E48)</f>
        <v>0</v>
      </c>
      <c r="F46" s="142">
        <f>SUM(F47:F48)</f>
        <v>6100</v>
      </c>
      <c r="G46" s="142">
        <f>SUM(G47:G48)</f>
        <v>0</v>
      </c>
      <c r="H46" s="151">
        <f t="shared" si="4"/>
        <v>6100</v>
      </c>
      <c r="I46" s="142">
        <v>0</v>
      </c>
      <c r="J46" s="142">
        <v>6100</v>
      </c>
      <c r="K46" s="142">
        <v>0</v>
      </c>
      <c r="L46" s="151">
        <v>6100</v>
      </c>
      <c r="M46" s="142">
        <f>SUM(M47:M48)</f>
        <v>0</v>
      </c>
      <c r="N46" s="142">
        <f>SUM(N47:N48)</f>
        <v>26730</v>
      </c>
      <c r="O46" s="142">
        <f>SUM(O47:O48)</f>
        <v>0</v>
      </c>
      <c r="P46" s="151">
        <f t="shared" si="5"/>
        <v>26730</v>
      </c>
      <c r="Q46" s="304">
        <f t="shared" si="2"/>
        <v>4.381967213114754</v>
      </c>
    </row>
    <row r="47" spans="1:17" ht="12.75">
      <c r="A47" s="152"/>
      <c r="B47" s="399" t="s">
        <v>104</v>
      </c>
      <c r="C47" s="399"/>
      <c r="D47" s="399"/>
      <c r="E47" s="141"/>
      <c r="F47" s="141">
        <f>'Felhalm. bevétel'!C14</f>
        <v>6000</v>
      </c>
      <c r="G47" s="141"/>
      <c r="H47" s="153">
        <f t="shared" si="4"/>
        <v>6000</v>
      </c>
      <c r="I47" s="141"/>
      <c r="J47" s="141">
        <v>6000</v>
      </c>
      <c r="K47" s="141"/>
      <c r="L47" s="153">
        <v>6000</v>
      </c>
      <c r="M47" s="141"/>
      <c r="N47" s="141">
        <v>26730</v>
      </c>
      <c r="O47" s="141"/>
      <c r="P47" s="153">
        <f t="shared" si="5"/>
        <v>26730</v>
      </c>
      <c r="Q47" s="305">
        <f t="shared" si="2"/>
        <v>4.455</v>
      </c>
    </row>
    <row r="48" spans="1:17" ht="12.75">
      <c r="A48" s="152"/>
      <c r="B48" s="399" t="s">
        <v>105</v>
      </c>
      <c r="C48" s="399"/>
      <c r="D48" s="399"/>
      <c r="E48" s="141"/>
      <c r="F48" s="141">
        <f>'Felhalm. bevétel'!C13</f>
        <v>100</v>
      </c>
      <c r="G48" s="141"/>
      <c r="H48" s="153">
        <f t="shared" si="4"/>
        <v>100</v>
      </c>
      <c r="I48" s="141"/>
      <c r="J48" s="141">
        <v>100</v>
      </c>
      <c r="K48" s="141"/>
      <c r="L48" s="153">
        <v>100</v>
      </c>
      <c r="M48" s="141"/>
      <c r="N48" s="141">
        <f>'Felhalm. bevétel'!K13</f>
        <v>0</v>
      </c>
      <c r="O48" s="141"/>
      <c r="P48" s="153">
        <f t="shared" si="5"/>
        <v>0</v>
      </c>
      <c r="Q48" s="305">
        <f t="shared" si="2"/>
        <v>0</v>
      </c>
    </row>
    <row r="49" spans="1:17" ht="12.75">
      <c r="A49" s="400" t="s">
        <v>160</v>
      </c>
      <c r="B49" s="401"/>
      <c r="C49" s="401"/>
      <c r="D49" s="401"/>
      <c r="E49" s="142">
        <f>SUM(E50)</f>
        <v>0</v>
      </c>
      <c r="F49" s="142">
        <f>SUM(F50)</f>
        <v>0</v>
      </c>
      <c r="G49" s="142">
        <f>SUM(G50)</f>
        <v>0</v>
      </c>
      <c r="H49" s="151">
        <f t="shared" si="4"/>
        <v>0</v>
      </c>
      <c r="I49" s="142">
        <v>0</v>
      </c>
      <c r="J49" s="142">
        <v>34615</v>
      </c>
      <c r="K49" s="142">
        <v>0</v>
      </c>
      <c r="L49" s="151">
        <v>34615</v>
      </c>
      <c r="M49" s="142">
        <f>SUM(M50)</f>
        <v>0</v>
      </c>
      <c r="N49" s="142">
        <f>SUM(N50)</f>
        <v>34615</v>
      </c>
      <c r="O49" s="142">
        <f>SUM(O50)</f>
        <v>0</v>
      </c>
      <c r="P49" s="151">
        <f t="shared" si="5"/>
        <v>34615</v>
      </c>
      <c r="Q49" s="304">
        <f t="shared" si="2"/>
        <v>1</v>
      </c>
    </row>
    <row r="50" spans="1:17" ht="12.75">
      <c r="A50" s="152"/>
      <c r="B50" s="398" t="s">
        <v>161</v>
      </c>
      <c r="C50" s="398"/>
      <c r="D50" s="398"/>
      <c r="E50" s="141"/>
      <c r="F50" s="141">
        <v>0</v>
      </c>
      <c r="G50" s="141"/>
      <c r="H50" s="153"/>
      <c r="I50" s="141"/>
      <c r="J50" s="141">
        <v>34615</v>
      </c>
      <c r="K50" s="141"/>
      <c r="L50" s="153"/>
      <c r="M50" s="141"/>
      <c r="N50" s="141">
        <v>34615</v>
      </c>
      <c r="O50" s="141"/>
      <c r="P50" s="153"/>
      <c r="Q50" s="305"/>
    </row>
    <row r="51" spans="1:17" ht="12.75">
      <c r="A51" s="400" t="s">
        <v>106</v>
      </c>
      <c r="B51" s="401"/>
      <c r="C51" s="401"/>
      <c r="D51" s="401"/>
      <c r="E51" s="142">
        <f>SUM(E52:E53)</f>
        <v>0</v>
      </c>
      <c r="F51" s="142">
        <f>SUM(F52:F53)</f>
        <v>17134</v>
      </c>
      <c r="G51" s="142">
        <f>SUM(G52:G53)</f>
        <v>0</v>
      </c>
      <c r="H51" s="151">
        <f t="shared" si="4"/>
        <v>17134</v>
      </c>
      <c r="I51" s="142">
        <v>0</v>
      </c>
      <c r="J51" s="142">
        <v>40911</v>
      </c>
      <c r="K51" s="142">
        <v>0</v>
      </c>
      <c r="L51" s="151">
        <v>40911</v>
      </c>
      <c r="M51" s="142">
        <f>SUM(M52:M53)</f>
        <v>0</v>
      </c>
      <c r="N51" s="142">
        <f>SUM(N52:N53)</f>
        <v>36314</v>
      </c>
      <c r="O51" s="142">
        <f>SUM(O52:O53)</f>
        <v>0</v>
      </c>
      <c r="P51" s="151">
        <f>SUM(M51:O51)</f>
        <v>36314</v>
      </c>
      <c r="Q51" s="304">
        <f t="shared" si="2"/>
        <v>0.8876341326293662</v>
      </c>
    </row>
    <row r="52" spans="1:17" ht="12.75">
      <c r="A52" s="152"/>
      <c r="B52" s="398" t="s">
        <v>193</v>
      </c>
      <c r="C52" s="399"/>
      <c r="D52" s="399"/>
      <c r="E52" s="141"/>
      <c r="F52" s="141">
        <f>'Felhalm. bevétel'!C44</f>
        <v>10761</v>
      </c>
      <c r="G52" s="141"/>
      <c r="H52" s="153">
        <f t="shared" si="4"/>
        <v>10761</v>
      </c>
      <c r="I52" s="141"/>
      <c r="J52" s="141">
        <v>10761</v>
      </c>
      <c r="K52" s="141"/>
      <c r="L52" s="153">
        <v>10761</v>
      </c>
      <c r="M52" s="141"/>
      <c r="N52" s="141">
        <v>11272</v>
      </c>
      <c r="O52" s="141"/>
      <c r="P52" s="153">
        <f>SUM(M52:O52)</f>
        <v>11272</v>
      </c>
      <c r="Q52" s="305">
        <f t="shared" si="2"/>
        <v>1.0474862930954372</v>
      </c>
    </row>
    <row r="53" spans="1:17" ht="12.75">
      <c r="A53" s="152"/>
      <c r="B53" s="398" t="s">
        <v>194</v>
      </c>
      <c r="C53" s="399"/>
      <c r="D53" s="399"/>
      <c r="E53" s="141"/>
      <c r="F53" s="141">
        <f>'Felhalm. bevétel'!C39</f>
        <v>6373</v>
      </c>
      <c r="G53" s="141"/>
      <c r="H53" s="153">
        <f t="shared" si="4"/>
        <v>6373</v>
      </c>
      <c r="I53" s="141"/>
      <c r="J53" s="141">
        <v>30150</v>
      </c>
      <c r="K53" s="141"/>
      <c r="L53" s="153">
        <v>30150</v>
      </c>
      <c r="M53" s="141"/>
      <c r="N53" s="141">
        <v>25042</v>
      </c>
      <c r="O53" s="141"/>
      <c r="P53" s="153">
        <f>SUM(M53:O53)</f>
        <v>25042</v>
      </c>
      <c r="Q53" s="305">
        <f t="shared" si="2"/>
        <v>0.8305804311774461</v>
      </c>
    </row>
    <row r="54" spans="8:17" ht="12.75">
      <c r="H54" s="218"/>
      <c r="L54" s="218"/>
      <c r="P54" s="218"/>
      <c r="Q54" s="307"/>
    </row>
    <row r="55" spans="1:17" ht="12.75">
      <c r="A55" s="166" t="s">
        <v>195</v>
      </c>
      <c r="B55" s="427" t="s">
        <v>196</v>
      </c>
      <c r="C55" s="428"/>
      <c r="D55" s="429"/>
      <c r="E55" s="161">
        <f>SUM(E8,E27,E36,E49)</f>
        <v>1201045</v>
      </c>
      <c r="F55" s="161">
        <f>SUM(F8,F27,F36,F49)</f>
        <v>193736</v>
      </c>
      <c r="G55" s="161">
        <f>SUM(G8,G27,G36,G49)</f>
        <v>7480</v>
      </c>
      <c r="H55" s="169">
        <f>SUM(H8,H27,H36)</f>
        <v>1402261</v>
      </c>
      <c r="I55" s="161">
        <v>1227951</v>
      </c>
      <c r="J55" s="161">
        <v>267613</v>
      </c>
      <c r="K55" s="161">
        <v>7480</v>
      </c>
      <c r="L55" s="169">
        <v>1468429</v>
      </c>
      <c r="M55" s="161">
        <f>SUM(M8,M27,M36,M49)</f>
        <v>2135625</v>
      </c>
      <c r="N55" s="161">
        <f>SUM(N8,N27,N36,N49)</f>
        <v>296137</v>
      </c>
      <c r="O55" s="161">
        <f>SUM(O8,O27,O36,O49)</f>
        <v>4374</v>
      </c>
      <c r="P55" s="169">
        <f>SUM(P8,P27,P36,P49)</f>
        <v>2436136</v>
      </c>
      <c r="Q55" s="308">
        <f t="shared" si="2"/>
        <v>1.659008368807753</v>
      </c>
    </row>
    <row r="56" spans="1:17" ht="12.75">
      <c r="A56" s="166" t="s">
        <v>49</v>
      </c>
      <c r="B56" s="427" t="s">
        <v>197</v>
      </c>
      <c r="C56" s="428"/>
      <c r="D56" s="429"/>
      <c r="E56" s="161">
        <f>SUM(E24,E46,E51)</f>
        <v>0</v>
      </c>
      <c r="F56" s="161">
        <f>SUM(F24,F46,F51)</f>
        <v>1453189</v>
      </c>
      <c r="G56" s="161">
        <f>SUM(G24,G46,G51)</f>
        <v>0</v>
      </c>
      <c r="H56" s="169">
        <f>SUM(H24,H46,H51)</f>
        <v>1453189</v>
      </c>
      <c r="I56" s="161">
        <v>0</v>
      </c>
      <c r="J56" s="161">
        <v>2688777</v>
      </c>
      <c r="K56" s="161">
        <v>0</v>
      </c>
      <c r="L56" s="169">
        <v>2688777</v>
      </c>
      <c r="M56" s="161">
        <f>SUM(M24,M46,M51)</f>
        <v>0</v>
      </c>
      <c r="N56" s="161">
        <f>SUM(N24,N46,N51)</f>
        <v>303571</v>
      </c>
      <c r="O56" s="161">
        <f>SUM(O24,O46,O51)</f>
        <v>0</v>
      </c>
      <c r="P56" s="169">
        <f>SUM(P24,P46,P51)</f>
        <v>303571</v>
      </c>
      <c r="Q56" s="308">
        <f t="shared" si="2"/>
        <v>0.11290300385640015</v>
      </c>
    </row>
    <row r="57" spans="1:17" ht="12.75">
      <c r="A57" s="419" t="s">
        <v>198</v>
      </c>
      <c r="B57" s="420"/>
      <c r="C57" s="420"/>
      <c r="D57" s="420"/>
      <c r="E57" s="287">
        <f>SUM(E8,E24,E27,E36,E46,E51)</f>
        <v>1201045</v>
      </c>
      <c r="F57" s="287">
        <f>SUM(F8,F24,F27,F36,F46,F51,F49)</f>
        <v>1646925</v>
      </c>
      <c r="G57" s="287">
        <f>SUM(G8,G24,G27,G36,G46,G51)</f>
        <v>7480</v>
      </c>
      <c r="H57" s="288">
        <f>SUM(E57:G57)</f>
        <v>2855450</v>
      </c>
      <c r="I57" s="287">
        <v>1227951</v>
      </c>
      <c r="J57" s="287">
        <v>2956390</v>
      </c>
      <c r="K57" s="287">
        <v>7480</v>
      </c>
      <c r="L57" s="288">
        <v>4191821</v>
      </c>
      <c r="M57" s="287">
        <f>SUM(M8,M24,M27,M36,M46,M51)</f>
        <v>2135625</v>
      </c>
      <c r="N57" s="287">
        <f>SUM(N8,N24,N27,N36,N46,N51,N49)</f>
        <v>599708</v>
      </c>
      <c r="O57" s="287">
        <f>SUM(O8,O24,O27,O36,O46,O51)</f>
        <v>4374</v>
      </c>
      <c r="P57" s="288">
        <f>SUM(M57:O57)</f>
        <v>2739707</v>
      </c>
      <c r="Q57" s="309">
        <f t="shared" si="2"/>
        <v>0.6535839674451748</v>
      </c>
    </row>
    <row r="58" spans="1:17" ht="12.75">
      <c r="A58" s="152"/>
      <c r="B58" s="144"/>
      <c r="C58" s="144"/>
      <c r="D58" s="144"/>
      <c r="E58" s="141"/>
      <c r="F58" s="141"/>
      <c r="G58" s="141"/>
      <c r="H58" s="153"/>
      <c r="I58" s="141"/>
      <c r="J58" s="141"/>
      <c r="K58" s="141"/>
      <c r="L58" s="153"/>
      <c r="M58" s="141"/>
      <c r="N58" s="141"/>
      <c r="O58" s="141"/>
      <c r="P58" s="153"/>
      <c r="Q58" s="305"/>
    </row>
    <row r="59" spans="1:17" ht="12.75">
      <c r="A59" s="400" t="s">
        <v>23</v>
      </c>
      <c r="B59" s="401"/>
      <c r="C59" s="401"/>
      <c r="D59" s="401"/>
      <c r="H59" s="217"/>
      <c r="L59" s="217"/>
      <c r="P59" s="217"/>
      <c r="Q59" s="310"/>
    </row>
    <row r="60" spans="1:17" ht="12.75">
      <c r="A60" s="152"/>
      <c r="B60" s="399" t="s">
        <v>107</v>
      </c>
      <c r="C60" s="399"/>
      <c r="D60" s="399"/>
      <c r="E60" s="141"/>
      <c r="F60" s="143"/>
      <c r="G60" s="143"/>
      <c r="H60" s="153">
        <f aca="true" t="shared" si="6" ref="H60:H66">SUM(E60:G60)</f>
        <v>0</v>
      </c>
      <c r="I60" s="141"/>
      <c r="J60" s="143"/>
      <c r="K60" s="143"/>
      <c r="L60" s="153">
        <v>0</v>
      </c>
      <c r="M60" s="141"/>
      <c r="N60" s="143"/>
      <c r="O60" s="143"/>
      <c r="P60" s="153">
        <f aca="true" t="shared" si="7" ref="P60:P66">SUM(M60:O60)</f>
        <v>0</v>
      </c>
      <c r="Q60" s="305"/>
    </row>
    <row r="61" spans="1:17" ht="12.75">
      <c r="A61" s="152"/>
      <c r="B61" s="143"/>
      <c r="C61" s="399" t="s">
        <v>108</v>
      </c>
      <c r="D61" s="399"/>
      <c r="E61" s="145">
        <f>SUM(E62)</f>
        <v>0</v>
      </c>
      <c r="F61" s="145">
        <f>SUM(F62)</f>
        <v>950000</v>
      </c>
      <c r="G61" s="145">
        <f>SUM(G62)</f>
        <v>0</v>
      </c>
      <c r="H61" s="153">
        <f t="shared" si="6"/>
        <v>950000</v>
      </c>
      <c r="I61" s="145">
        <v>0</v>
      </c>
      <c r="J61" s="145">
        <v>1602490</v>
      </c>
      <c r="K61" s="145">
        <v>0</v>
      </c>
      <c r="L61" s="153">
        <v>1602490</v>
      </c>
      <c r="M61" s="145">
        <f>SUM(M62)</f>
        <v>0</v>
      </c>
      <c r="N61" s="145">
        <f>SUM(N62)</f>
        <v>800000</v>
      </c>
      <c r="O61" s="145">
        <f>SUM(O62)</f>
        <v>0</v>
      </c>
      <c r="P61" s="153">
        <f t="shared" si="7"/>
        <v>800000</v>
      </c>
      <c r="Q61" s="305">
        <f t="shared" si="2"/>
        <v>0.49922308407540766</v>
      </c>
    </row>
    <row r="62" spans="1:17" ht="12.75">
      <c r="A62" s="152"/>
      <c r="B62" s="143"/>
      <c r="C62" s="143"/>
      <c r="D62" s="143" t="s">
        <v>109</v>
      </c>
      <c r="E62" s="141"/>
      <c r="F62" s="227">
        <v>950000</v>
      </c>
      <c r="G62" s="141"/>
      <c r="H62" s="153">
        <f t="shared" si="6"/>
        <v>950000</v>
      </c>
      <c r="I62" s="141"/>
      <c r="J62" s="227">
        <v>1602490</v>
      </c>
      <c r="K62" s="141"/>
      <c r="L62" s="153">
        <v>1602490</v>
      </c>
      <c r="M62" s="141"/>
      <c r="N62" s="227">
        <v>800000</v>
      </c>
      <c r="O62" s="141"/>
      <c r="P62" s="153">
        <f t="shared" si="7"/>
        <v>800000</v>
      </c>
      <c r="Q62" s="305">
        <f t="shared" si="2"/>
        <v>0.49922308407540766</v>
      </c>
    </row>
    <row r="63" spans="1:17" ht="12.75">
      <c r="A63" s="152"/>
      <c r="B63" s="143"/>
      <c r="C63" s="399" t="s">
        <v>110</v>
      </c>
      <c r="D63" s="399"/>
      <c r="E63" s="145">
        <f>SUM(E64)</f>
        <v>0</v>
      </c>
      <c r="F63" s="145">
        <f>SUM(F64)</f>
        <v>665571</v>
      </c>
      <c r="G63" s="145">
        <f>SUM(G64)</f>
        <v>0</v>
      </c>
      <c r="H63" s="153">
        <f t="shared" si="6"/>
        <v>665571</v>
      </c>
      <c r="I63" s="145">
        <v>0</v>
      </c>
      <c r="J63" s="145">
        <v>1612389</v>
      </c>
      <c r="K63" s="145">
        <v>0</v>
      </c>
      <c r="L63" s="153">
        <v>1612389</v>
      </c>
      <c r="M63" s="145">
        <f>SUM(M64)</f>
        <v>0</v>
      </c>
      <c r="N63" s="145">
        <f>SUM(N64)</f>
        <v>1612389</v>
      </c>
      <c r="O63" s="145">
        <f>SUM(O64)</f>
        <v>0</v>
      </c>
      <c r="P63" s="153">
        <f t="shared" si="7"/>
        <v>1612389</v>
      </c>
      <c r="Q63" s="305">
        <f t="shared" si="2"/>
        <v>1</v>
      </c>
    </row>
    <row r="64" spans="1:17" ht="12.75">
      <c r="A64" s="152"/>
      <c r="B64" s="143"/>
      <c r="C64" s="143"/>
      <c r="D64" s="143" t="s">
        <v>111</v>
      </c>
      <c r="E64" s="141"/>
      <c r="F64" s="227">
        <v>665571</v>
      </c>
      <c r="G64" s="141"/>
      <c r="H64" s="153">
        <f t="shared" si="6"/>
        <v>665571</v>
      </c>
      <c r="I64" s="141"/>
      <c r="J64" s="227">
        <v>1612389</v>
      </c>
      <c r="K64" s="141"/>
      <c r="L64" s="153">
        <v>1612389</v>
      </c>
      <c r="M64" s="141"/>
      <c r="N64" s="227">
        <v>1612389</v>
      </c>
      <c r="O64" s="141"/>
      <c r="P64" s="153">
        <f t="shared" si="7"/>
        <v>1612389</v>
      </c>
      <c r="Q64" s="305">
        <f t="shared" si="2"/>
        <v>1</v>
      </c>
    </row>
    <row r="65" spans="1:17" ht="12.75">
      <c r="A65" s="301"/>
      <c r="B65" s="302"/>
      <c r="C65" s="303" t="s">
        <v>387</v>
      </c>
      <c r="D65" s="302"/>
      <c r="E65" s="141"/>
      <c r="F65" s="227"/>
      <c r="G65" s="141"/>
      <c r="H65" s="153">
        <v>0</v>
      </c>
      <c r="I65" s="141"/>
      <c r="J65" s="227"/>
      <c r="K65" s="141"/>
      <c r="L65" s="153">
        <v>0</v>
      </c>
      <c r="M65" s="141"/>
      <c r="N65" s="227">
        <v>10790</v>
      </c>
      <c r="O65" s="141"/>
      <c r="P65" s="153">
        <f t="shared" si="7"/>
        <v>10790</v>
      </c>
      <c r="Q65" s="305"/>
    </row>
    <row r="66" spans="1:17" ht="12.75">
      <c r="A66" s="213" t="s">
        <v>200</v>
      </c>
      <c r="B66" s="214" t="s">
        <v>388</v>
      </c>
      <c r="C66" s="214"/>
      <c r="D66" s="214"/>
      <c r="E66" s="142">
        <f>SUM(E61,E63)</f>
        <v>0</v>
      </c>
      <c r="F66" s="142">
        <f>SUM(F61,F63)</f>
        <v>1615571</v>
      </c>
      <c r="G66" s="142">
        <f>SUM(G61,G63)</f>
        <v>0</v>
      </c>
      <c r="H66" s="151">
        <f t="shared" si="6"/>
        <v>1615571</v>
      </c>
      <c r="I66" s="142">
        <v>0</v>
      </c>
      <c r="J66" s="142">
        <v>3214879</v>
      </c>
      <c r="K66" s="142">
        <v>0</v>
      </c>
      <c r="L66" s="151">
        <v>3214879</v>
      </c>
      <c r="M66" s="142">
        <f>SUM(M61,M63)</f>
        <v>0</v>
      </c>
      <c r="N66" s="142">
        <f>SUM(N61,N63,N65)</f>
        <v>2423179</v>
      </c>
      <c r="O66" s="142">
        <f>SUM(O61,O63)</f>
        <v>0</v>
      </c>
      <c r="P66" s="151">
        <f t="shared" si="7"/>
        <v>2423179</v>
      </c>
      <c r="Q66" s="304">
        <f t="shared" si="2"/>
        <v>0.753738787680656</v>
      </c>
    </row>
    <row r="67" spans="1:17" ht="12.75">
      <c r="A67" s="213" t="s">
        <v>201</v>
      </c>
      <c r="B67" s="214" t="s">
        <v>202</v>
      </c>
      <c r="C67" s="214"/>
      <c r="D67" s="214"/>
      <c r="E67" s="215">
        <v>0</v>
      </c>
      <c r="F67" s="215">
        <v>0</v>
      </c>
      <c r="G67" s="215">
        <v>0</v>
      </c>
      <c r="H67" s="216">
        <v>0</v>
      </c>
      <c r="I67" s="215">
        <v>0</v>
      </c>
      <c r="J67" s="215">
        <v>0</v>
      </c>
      <c r="K67" s="215">
        <v>0</v>
      </c>
      <c r="L67" s="216">
        <v>0</v>
      </c>
      <c r="M67" s="215">
        <v>0</v>
      </c>
      <c r="N67" s="215">
        <v>0</v>
      </c>
      <c r="O67" s="215">
        <v>0</v>
      </c>
      <c r="P67" s="216">
        <v>0</v>
      </c>
      <c r="Q67" s="311"/>
    </row>
    <row r="68" spans="1:17" ht="12.75">
      <c r="A68" s="425" t="s">
        <v>203</v>
      </c>
      <c r="B68" s="426"/>
      <c r="C68" s="426"/>
      <c r="D68" s="426"/>
      <c r="E68" s="289">
        <f>E66</f>
        <v>0</v>
      </c>
      <c r="F68" s="289">
        <f>F66</f>
        <v>1615571</v>
      </c>
      <c r="G68" s="289">
        <f>G66</f>
        <v>0</v>
      </c>
      <c r="H68" s="290">
        <f>SUM(E68:G68)</f>
        <v>1615571</v>
      </c>
      <c r="I68" s="289">
        <v>0</v>
      </c>
      <c r="J68" s="289">
        <v>3214879</v>
      </c>
      <c r="K68" s="289">
        <v>0</v>
      </c>
      <c r="L68" s="290">
        <v>3214879</v>
      </c>
      <c r="M68" s="289">
        <f>M66</f>
        <v>0</v>
      </c>
      <c r="N68" s="289">
        <f>N66</f>
        <v>2423179</v>
      </c>
      <c r="O68" s="289">
        <f>O66</f>
        <v>0</v>
      </c>
      <c r="P68" s="290">
        <f>SUM(M68:O68)</f>
        <v>2423179</v>
      </c>
      <c r="Q68" s="312">
        <f t="shared" si="2"/>
        <v>0.753738787680656</v>
      </c>
    </row>
    <row r="69" spans="1:17" ht="20.25" customHeight="1">
      <c r="A69" s="406" t="s">
        <v>199</v>
      </c>
      <c r="B69" s="407"/>
      <c r="C69" s="407"/>
      <c r="D69" s="407"/>
      <c r="E69" s="235">
        <f>SUM(E57,E68)</f>
        <v>1201045</v>
      </c>
      <c r="F69" s="235">
        <f>SUM(F57,F68)</f>
        <v>3262496</v>
      </c>
      <c r="G69" s="235">
        <f>SUM(G57,G68)</f>
        <v>7480</v>
      </c>
      <c r="H69" s="236">
        <f>SUM(H57,H68)</f>
        <v>4471021</v>
      </c>
      <c r="I69" s="235">
        <v>1227951</v>
      </c>
      <c r="J69" s="235">
        <v>6171269</v>
      </c>
      <c r="K69" s="235">
        <v>7480</v>
      </c>
      <c r="L69" s="236">
        <v>7406700</v>
      </c>
      <c r="M69" s="235">
        <f>SUM(M57,M68)</f>
        <v>2135625</v>
      </c>
      <c r="N69" s="235">
        <f>SUM(N57,N68)</f>
        <v>3022887</v>
      </c>
      <c r="O69" s="235">
        <f>SUM(O57,O68)</f>
        <v>4374</v>
      </c>
      <c r="P69" s="236">
        <f>SUM(P57,P68)</f>
        <v>5162886</v>
      </c>
      <c r="Q69" s="313">
        <f t="shared" si="2"/>
        <v>0.6970561788650816</v>
      </c>
    </row>
    <row r="70" ht="12.75">
      <c r="J70" s="139"/>
    </row>
    <row r="71" spans="5:10" ht="12.75">
      <c r="E71" s="139"/>
      <c r="H71" s="139"/>
      <c r="J71" s="139"/>
    </row>
    <row r="72" spans="1:12" s="206" customFormat="1" ht="12.75">
      <c r="A72" s="418"/>
      <c r="B72" s="418"/>
      <c r="C72" s="418"/>
      <c r="D72" s="418"/>
      <c r="E72" s="204"/>
      <c r="F72" s="204"/>
      <c r="G72" s="204"/>
      <c r="H72" s="205"/>
      <c r="J72" s="207"/>
      <c r="K72" s="207"/>
      <c r="L72" s="207"/>
    </row>
    <row r="73" spans="1:8" s="206" customFormat="1" ht="8.25" customHeight="1">
      <c r="A73" s="422"/>
      <c r="B73" s="422"/>
      <c r="C73" s="422"/>
      <c r="D73" s="422"/>
      <c r="E73" s="204"/>
      <c r="F73" s="204"/>
      <c r="G73" s="204"/>
      <c r="H73" s="208"/>
    </row>
    <row r="74" spans="1:8" s="206" customFormat="1" ht="12.75">
      <c r="A74" s="418"/>
      <c r="B74" s="418"/>
      <c r="C74" s="418"/>
      <c r="D74" s="418"/>
      <c r="E74" s="204"/>
      <c r="F74" s="204"/>
      <c r="G74" s="204"/>
      <c r="H74" s="205"/>
    </row>
    <row r="75" spans="1:8" s="206" customFormat="1" ht="23.25" customHeight="1">
      <c r="A75" s="418"/>
      <c r="B75" s="418"/>
      <c r="C75" s="418"/>
      <c r="D75" s="418"/>
      <c r="E75" s="204"/>
      <c r="F75" s="204"/>
      <c r="G75" s="204"/>
      <c r="H75" s="205"/>
    </row>
    <row r="76" spans="1:9" s="206" customFormat="1" ht="12.75">
      <c r="A76" s="209"/>
      <c r="B76" s="423"/>
      <c r="C76" s="423"/>
      <c r="D76" s="423"/>
      <c r="E76" s="210"/>
      <c r="F76" s="208"/>
      <c r="G76" s="208"/>
      <c r="H76" s="208"/>
      <c r="I76" s="211"/>
    </row>
    <row r="77" spans="1:9" s="206" customFormat="1" ht="12.75">
      <c r="A77" s="209"/>
      <c r="B77" s="423"/>
      <c r="C77" s="423"/>
      <c r="D77" s="423"/>
      <c r="E77" s="210"/>
      <c r="F77" s="208"/>
      <c r="G77" s="208"/>
      <c r="H77" s="208"/>
      <c r="I77" s="211"/>
    </row>
    <row r="78" spans="1:8" s="206" customFormat="1" ht="7.5" customHeight="1">
      <c r="A78" s="424"/>
      <c r="B78" s="424"/>
      <c r="C78" s="424"/>
      <c r="D78" s="424"/>
      <c r="E78" s="204"/>
      <c r="F78" s="208"/>
      <c r="G78" s="208"/>
      <c r="H78" s="208"/>
    </row>
    <row r="79" spans="1:8" s="206" customFormat="1" ht="23.25" customHeight="1">
      <c r="A79" s="418"/>
      <c r="B79" s="418"/>
      <c r="C79" s="418"/>
      <c r="D79" s="418"/>
      <c r="E79" s="204"/>
      <c r="F79" s="204"/>
      <c r="G79" s="204"/>
      <c r="H79" s="205"/>
    </row>
    <row r="80" spans="1:8" s="206" customFormat="1" ht="12.75">
      <c r="A80" s="418"/>
      <c r="B80" s="418"/>
      <c r="C80" s="418"/>
      <c r="D80" s="418"/>
      <c r="E80" s="204"/>
      <c r="F80" s="204"/>
      <c r="G80" s="204"/>
      <c r="H80" s="205"/>
    </row>
    <row r="81" spans="1:8" s="206" customFormat="1" ht="12.75">
      <c r="A81" s="209"/>
      <c r="B81" s="421"/>
      <c r="C81" s="421"/>
      <c r="D81" s="421"/>
      <c r="E81" s="212"/>
      <c r="F81" s="208"/>
      <c r="G81" s="208"/>
      <c r="H81" s="208"/>
    </row>
    <row r="82" spans="1:8" s="206" customFormat="1" ht="12.75">
      <c r="A82" s="209"/>
      <c r="B82" s="421"/>
      <c r="C82" s="421"/>
      <c r="D82" s="421"/>
      <c r="E82" s="212"/>
      <c r="F82" s="208"/>
      <c r="G82" s="208"/>
      <c r="H82" s="208"/>
    </row>
  </sheetData>
  <sheetProtection/>
  <mergeCells count="78">
    <mergeCell ref="A75:D75"/>
    <mergeCell ref="A80:D80"/>
    <mergeCell ref="A74:D74"/>
    <mergeCell ref="A68:D68"/>
    <mergeCell ref="A51:D51"/>
    <mergeCell ref="B52:D52"/>
    <mergeCell ref="C63:D63"/>
    <mergeCell ref="B56:D56"/>
    <mergeCell ref="B55:D55"/>
    <mergeCell ref="C61:D61"/>
    <mergeCell ref="A27:D27"/>
    <mergeCell ref="B35:D35"/>
    <mergeCell ref="C30:D30"/>
    <mergeCell ref="B81:D81"/>
    <mergeCell ref="B82:D82"/>
    <mergeCell ref="A73:D73"/>
    <mergeCell ref="B76:D76"/>
    <mergeCell ref="B77:D77"/>
    <mergeCell ref="A78:D78"/>
    <mergeCell ref="A79:D79"/>
    <mergeCell ref="B60:D60"/>
    <mergeCell ref="A46:D46"/>
    <mergeCell ref="B48:D48"/>
    <mergeCell ref="A49:D49"/>
    <mergeCell ref="B50:D50"/>
    <mergeCell ref="B47:D47"/>
    <mergeCell ref="B53:D53"/>
    <mergeCell ref="A57:D57"/>
    <mergeCell ref="E7:G7"/>
    <mergeCell ref="C12:D12"/>
    <mergeCell ref="C14:D14"/>
    <mergeCell ref="A72:D72"/>
    <mergeCell ref="B37:D37"/>
    <mergeCell ref="B38:D38"/>
    <mergeCell ref="B39:D39"/>
    <mergeCell ref="B40:D40"/>
    <mergeCell ref="B41:D41"/>
    <mergeCell ref="A59:D59"/>
    <mergeCell ref="B44:D44"/>
    <mergeCell ref="B45:D45"/>
    <mergeCell ref="C33:D33"/>
    <mergeCell ref="B28:D28"/>
    <mergeCell ref="B29:D29"/>
    <mergeCell ref="A5:D7"/>
    <mergeCell ref="C19:D19"/>
    <mergeCell ref="B42:D42"/>
    <mergeCell ref="B17:D17"/>
    <mergeCell ref="A24:D24"/>
    <mergeCell ref="A69:D69"/>
    <mergeCell ref="D3:H3"/>
    <mergeCell ref="A8:D8"/>
    <mergeCell ref="B9:D9"/>
    <mergeCell ref="C32:D32"/>
    <mergeCell ref="C34:D34"/>
    <mergeCell ref="C22:D22"/>
    <mergeCell ref="C18:D18"/>
    <mergeCell ref="B16:D16"/>
    <mergeCell ref="C15:D15"/>
    <mergeCell ref="B43:D43"/>
    <mergeCell ref="C10:D10"/>
    <mergeCell ref="C31:D31"/>
    <mergeCell ref="A36:D36"/>
    <mergeCell ref="C11:D11"/>
    <mergeCell ref="L3:Q3"/>
    <mergeCell ref="C20:D20"/>
    <mergeCell ref="C13:D13"/>
    <mergeCell ref="G4:H4"/>
    <mergeCell ref="E5:H5"/>
    <mergeCell ref="O4:Q4"/>
    <mergeCell ref="Q5:Q7"/>
    <mergeCell ref="M5:P5"/>
    <mergeCell ref="P6:P7"/>
    <mergeCell ref="M7:O7"/>
    <mergeCell ref="A1:P1"/>
    <mergeCell ref="I5:L5"/>
    <mergeCell ref="L6:L7"/>
    <mergeCell ref="I7:K7"/>
    <mergeCell ref="H6:H7"/>
  </mergeCells>
  <printOptions/>
  <pageMargins left="0.31496062992125984" right="0.2755905511811024" top="0.31496062992125984" bottom="0.2755905511811024" header="0.2755905511811024" footer="0.35433070866141736"/>
  <pageSetup horizontalDpi="600" verticalDpi="600" orientation="landscape" paperSize="9" scale="70" r:id="rId1"/>
  <headerFooter alignWithMargins="0">
    <oddHeader xml:space="preserve">&amp;R&amp;P. oldal &amp;A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3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33.28125" style="182" customWidth="1"/>
    <col min="2" max="4" width="11.7109375" style="182" customWidth="1"/>
    <col min="5" max="5" width="41.421875" style="182" customWidth="1"/>
    <col min="6" max="6" width="10.421875" style="182" customWidth="1"/>
    <col min="7" max="7" width="10.57421875" style="182" customWidth="1"/>
    <col min="8" max="8" width="10.8515625" style="182" customWidth="1"/>
    <col min="9" max="16384" width="9.140625" style="182" customWidth="1"/>
  </cols>
  <sheetData>
    <row r="1" spans="1:8" ht="15.75">
      <c r="A1" s="494" t="s">
        <v>313</v>
      </c>
      <c r="B1" s="494"/>
      <c r="C1" s="494"/>
      <c r="D1" s="494"/>
      <c r="E1" s="494"/>
      <c r="F1" s="494"/>
      <c r="G1" s="494"/>
      <c r="H1" s="494"/>
    </row>
    <row r="2" spans="1:8" ht="15.75">
      <c r="A2" s="494" t="s">
        <v>264</v>
      </c>
      <c r="B2" s="494"/>
      <c r="C2" s="494"/>
      <c r="D2" s="494"/>
      <c r="E2" s="494"/>
      <c r="F2" s="494"/>
      <c r="G2" s="494"/>
      <c r="H2" s="494"/>
    </row>
    <row r="3" spans="1:5" ht="12.75">
      <c r="A3" s="241"/>
      <c r="B3" s="241"/>
      <c r="C3" s="241"/>
      <c r="D3" s="241"/>
      <c r="E3" s="241"/>
    </row>
    <row r="4" spans="1:8" ht="12.75">
      <c r="A4" s="241"/>
      <c r="B4" s="241"/>
      <c r="C4" s="241"/>
      <c r="D4" s="241"/>
      <c r="E4" s="241"/>
      <c r="H4" s="242" t="s">
        <v>547</v>
      </c>
    </row>
    <row r="5" spans="1:8" ht="12.75">
      <c r="A5" s="241"/>
      <c r="B5" s="241"/>
      <c r="C5" s="241"/>
      <c r="D5" s="241"/>
      <c r="E5" s="241"/>
      <c r="H5" s="243" t="s">
        <v>0</v>
      </c>
    </row>
    <row r="6" spans="1:5" ht="12.75">
      <c r="A6" s="241"/>
      <c r="B6" s="241"/>
      <c r="C6" s="241"/>
      <c r="D6" s="241"/>
      <c r="E6" s="243"/>
    </row>
    <row r="7" spans="1:8" ht="12.75" customHeight="1">
      <c r="A7" s="504" t="s">
        <v>263</v>
      </c>
      <c r="B7" s="495" t="s">
        <v>163</v>
      </c>
      <c r="C7" s="498" t="s">
        <v>323</v>
      </c>
      <c r="D7" s="501" t="s">
        <v>324</v>
      </c>
      <c r="E7" s="507" t="s">
        <v>262</v>
      </c>
      <c r="F7" s="495" t="s">
        <v>163</v>
      </c>
      <c r="G7" s="498" t="s">
        <v>323</v>
      </c>
      <c r="H7" s="501" t="s">
        <v>324</v>
      </c>
    </row>
    <row r="8" spans="1:8" ht="12.75">
      <c r="A8" s="505"/>
      <c r="B8" s="496"/>
      <c r="C8" s="499"/>
      <c r="D8" s="502"/>
      <c r="E8" s="508"/>
      <c r="F8" s="496"/>
      <c r="G8" s="499"/>
      <c r="H8" s="502"/>
    </row>
    <row r="9" spans="1:8" ht="13.5" thickBot="1">
      <c r="A9" s="506"/>
      <c r="B9" s="497"/>
      <c r="C9" s="500"/>
      <c r="D9" s="503"/>
      <c r="E9" s="509"/>
      <c r="F9" s="497"/>
      <c r="G9" s="500"/>
      <c r="H9" s="503"/>
    </row>
    <row r="10" spans="1:8" ht="13.5" thickTop="1">
      <c r="A10" s="244" t="s">
        <v>265</v>
      </c>
      <c r="B10" s="245"/>
      <c r="C10" s="245"/>
      <c r="D10" s="245"/>
      <c r="E10" s="246" t="s">
        <v>266</v>
      </c>
      <c r="F10" s="245"/>
      <c r="G10" s="245"/>
      <c r="H10" s="380"/>
    </row>
    <row r="11" spans="1:10" ht="20.25" customHeight="1">
      <c r="A11" s="247" t="s">
        <v>267</v>
      </c>
      <c r="B11" s="248">
        <v>631956</v>
      </c>
      <c r="C11" s="248">
        <v>698124</v>
      </c>
      <c r="D11" s="248">
        <v>694301</v>
      </c>
      <c r="E11" s="249" t="s">
        <v>268</v>
      </c>
      <c r="F11" s="248">
        <v>90874</v>
      </c>
      <c r="G11" s="248">
        <v>101267</v>
      </c>
      <c r="H11" s="381">
        <v>95701</v>
      </c>
      <c r="J11" s="183"/>
    </row>
    <row r="12" spans="1:8" ht="20.25" customHeight="1">
      <c r="A12" s="250" t="s">
        <v>269</v>
      </c>
      <c r="B12" s="251">
        <v>461737</v>
      </c>
      <c r="C12" s="251">
        <v>490516</v>
      </c>
      <c r="D12" s="251">
        <v>490516</v>
      </c>
      <c r="E12" s="247" t="s">
        <v>270</v>
      </c>
      <c r="F12" s="251">
        <v>15858</v>
      </c>
      <c r="G12" s="251">
        <v>17355</v>
      </c>
      <c r="H12" s="382">
        <v>17237</v>
      </c>
    </row>
    <row r="13" spans="1:8" ht="22.5">
      <c r="A13" s="250" t="s">
        <v>271</v>
      </c>
      <c r="B13" s="251">
        <v>170219</v>
      </c>
      <c r="C13" s="251">
        <v>182534</v>
      </c>
      <c r="D13" s="251">
        <v>178711</v>
      </c>
      <c r="E13" s="249" t="s">
        <v>272</v>
      </c>
      <c r="F13" s="251">
        <v>176183</v>
      </c>
      <c r="G13" s="251">
        <v>201384</v>
      </c>
      <c r="H13" s="382">
        <v>146742</v>
      </c>
    </row>
    <row r="14" spans="1:8" ht="12.75">
      <c r="A14" s="250" t="s">
        <v>325</v>
      </c>
      <c r="B14" s="251">
        <v>0</v>
      </c>
      <c r="C14" s="251">
        <v>25074</v>
      </c>
      <c r="D14" s="251">
        <v>25074</v>
      </c>
      <c r="E14" s="253" t="s">
        <v>274</v>
      </c>
      <c r="F14" s="248">
        <v>22000</v>
      </c>
      <c r="G14" s="248">
        <v>22000</v>
      </c>
      <c r="H14" s="381">
        <v>16241</v>
      </c>
    </row>
    <row r="15" spans="1:8" ht="21.75">
      <c r="A15" s="259" t="s">
        <v>284</v>
      </c>
      <c r="B15" s="248">
        <v>1429955</v>
      </c>
      <c r="C15" s="248">
        <v>2641766</v>
      </c>
      <c r="D15" s="248">
        <v>240527</v>
      </c>
      <c r="E15" s="255" t="s">
        <v>276</v>
      </c>
      <c r="F15" s="248">
        <v>181962</v>
      </c>
      <c r="G15" s="248">
        <v>219038</v>
      </c>
      <c r="H15" s="381">
        <v>113599</v>
      </c>
    </row>
    <row r="16" spans="1:8" ht="15.75" customHeight="1">
      <c r="A16" s="252" t="s">
        <v>273</v>
      </c>
      <c r="B16" s="248">
        <v>681180</v>
      </c>
      <c r="C16" s="248">
        <v>681180</v>
      </c>
      <c r="D16" s="248">
        <v>1592902</v>
      </c>
      <c r="E16" s="254" t="s">
        <v>535</v>
      </c>
      <c r="F16" s="251">
        <v>0</v>
      </c>
      <c r="G16" s="251">
        <v>6304</v>
      </c>
      <c r="H16" s="382">
        <v>6138</v>
      </c>
    </row>
    <row r="17" spans="1:8" ht="16.5" customHeight="1">
      <c r="A17" s="250" t="s">
        <v>275</v>
      </c>
      <c r="B17" s="251">
        <v>113100</v>
      </c>
      <c r="C17" s="251">
        <v>113100</v>
      </c>
      <c r="D17" s="251">
        <v>125191</v>
      </c>
      <c r="E17" s="254" t="s">
        <v>278</v>
      </c>
      <c r="F17" s="251">
        <v>18307</v>
      </c>
      <c r="G17" s="251">
        <v>20407</v>
      </c>
      <c r="H17" s="382">
        <v>20065</v>
      </c>
    </row>
    <row r="18" spans="1:8" ht="18.75" customHeight="1">
      <c r="A18" s="250" t="s">
        <v>277</v>
      </c>
      <c r="B18" s="251">
        <v>563000</v>
      </c>
      <c r="C18" s="251">
        <v>563000</v>
      </c>
      <c r="D18" s="251">
        <v>1462816</v>
      </c>
      <c r="E18" s="254" t="s">
        <v>536</v>
      </c>
      <c r="F18" s="251">
        <v>0</v>
      </c>
      <c r="G18" s="251">
        <v>34715</v>
      </c>
      <c r="H18" s="382">
        <v>34715</v>
      </c>
    </row>
    <row r="19" spans="1:8" ht="18" customHeight="1">
      <c r="A19" s="250" t="s">
        <v>534</v>
      </c>
      <c r="B19" s="251">
        <v>5080</v>
      </c>
      <c r="C19" s="251">
        <v>5080</v>
      </c>
      <c r="D19" s="251">
        <v>4895</v>
      </c>
      <c r="E19" s="254" t="s">
        <v>280</v>
      </c>
      <c r="F19" s="251">
        <v>93655</v>
      </c>
      <c r="G19" s="251">
        <v>104134</v>
      </c>
      <c r="H19" s="382">
        <v>52681</v>
      </c>
    </row>
    <row r="20" spans="1:10" ht="15.75" customHeight="1">
      <c r="A20" s="247" t="s">
        <v>279</v>
      </c>
      <c r="B20" s="248">
        <v>89125</v>
      </c>
      <c r="C20" s="248">
        <v>89125</v>
      </c>
      <c r="D20" s="248">
        <v>114318</v>
      </c>
      <c r="E20" s="257" t="s">
        <v>281</v>
      </c>
      <c r="F20" s="248">
        <v>70000</v>
      </c>
      <c r="G20" s="248">
        <v>53478</v>
      </c>
      <c r="H20" s="381">
        <v>0</v>
      </c>
      <c r="J20" s="183"/>
    </row>
    <row r="21" spans="1:10" ht="15.75" customHeight="1">
      <c r="A21" s="247" t="s">
        <v>537</v>
      </c>
      <c r="B21" s="248">
        <v>0</v>
      </c>
      <c r="C21" s="248">
        <v>34615</v>
      </c>
      <c r="D21" s="248">
        <v>34615</v>
      </c>
      <c r="E21" s="257"/>
      <c r="F21" s="248"/>
      <c r="G21" s="248"/>
      <c r="H21" s="381"/>
      <c r="J21" s="183"/>
    </row>
    <row r="22" spans="1:8" ht="12.75">
      <c r="A22" s="256"/>
      <c r="B22" s="251"/>
      <c r="C22" s="251"/>
      <c r="D22" s="251"/>
      <c r="E22" s="257"/>
      <c r="F22" s="251"/>
      <c r="G22" s="251"/>
      <c r="H22" s="382"/>
    </row>
    <row r="23" spans="1:8" ht="13.5" customHeight="1">
      <c r="A23" s="258" t="s">
        <v>282</v>
      </c>
      <c r="B23" s="248">
        <v>6100</v>
      </c>
      <c r="C23" s="248">
        <v>6100</v>
      </c>
      <c r="D23" s="248">
        <v>26730</v>
      </c>
      <c r="E23" s="255" t="s">
        <v>283</v>
      </c>
      <c r="F23" s="248">
        <v>1655388</v>
      </c>
      <c r="G23" s="248">
        <v>3130254</v>
      </c>
      <c r="H23" s="381">
        <v>135425</v>
      </c>
    </row>
    <row r="24" spans="1:10" ht="15.75" customHeight="1">
      <c r="A24" s="259"/>
      <c r="B24" s="248">
        <v>0</v>
      </c>
      <c r="C24" s="248">
        <v>0</v>
      </c>
      <c r="D24" s="248"/>
      <c r="E24" s="260" t="s">
        <v>285</v>
      </c>
      <c r="F24" s="248">
        <v>6800</v>
      </c>
      <c r="G24" s="248">
        <v>131563</v>
      </c>
      <c r="H24" s="381">
        <v>21004</v>
      </c>
      <c r="J24" s="183"/>
    </row>
    <row r="25" spans="1:8" ht="20.25" customHeight="1">
      <c r="A25" s="261" t="s">
        <v>286</v>
      </c>
      <c r="B25" s="248">
        <v>17134</v>
      </c>
      <c r="C25" s="248">
        <v>40911</v>
      </c>
      <c r="D25" s="248">
        <v>36314</v>
      </c>
      <c r="E25" s="255" t="s">
        <v>287</v>
      </c>
      <c r="F25" s="248">
        <v>260795</v>
      </c>
      <c r="G25" s="248">
        <v>374444</v>
      </c>
      <c r="H25" s="381">
        <v>260189</v>
      </c>
    </row>
    <row r="26" spans="1:8" ht="21" customHeight="1">
      <c r="A26" s="262" t="s">
        <v>288</v>
      </c>
      <c r="B26" s="251">
        <v>10761</v>
      </c>
      <c r="C26" s="251">
        <v>10761</v>
      </c>
      <c r="D26" s="251">
        <v>11272</v>
      </c>
      <c r="E26" s="254" t="s">
        <v>531</v>
      </c>
      <c r="F26" s="251">
        <v>5481</v>
      </c>
      <c r="G26" s="251">
        <v>11742</v>
      </c>
      <c r="H26" s="382">
        <v>11873</v>
      </c>
    </row>
    <row r="27" spans="1:8" ht="15.75" customHeight="1">
      <c r="A27" s="250" t="s">
        <v>290</v>
      </c>
      <c r="B27" s="251">
        <v>6373</v>
      </c>
      <c r="C27" s="251">
        <v>30150</v>
      </c>
      <c r="D27" s="251">
        <v>25042</v>
      </c>
      <c r="E27" s="254" t="s">
        <v>289</v>
      </c>
      <c r="F27" s="251">
        <v>255314</v>
      </c>
      <c r="G27" s="251">
        <v>362702</v>
      </c>
      <c r="H27" s="382">
        <v>248316</v>
      </c>
    </row>
    <row r="28" spans="1:8" ht="12.75">
      <c r="A28" s="263"/>
      <c r="B28" s="251">
        <v>0</v>
      </c>
      <c r="C28" s="251">
        <v>0</v>
      </c>
      <c r="D28" s="251"/>
      <c r="E28" s="264"/>
      <c r="F28" s="251">
        <v>0</v>
      </c>
      <c r="G28" s="251">
        <v>0</v>
      </c>
      <c r="H28" s="382"/>
    </row>
    <row r="29" spans="1:8" ht="12.75">
      <c r="A29" s="263" t="s">
        <v>291</v>
      </c>
      <c r="B29" s="248">
        <v>1615571</v>
      </c>
      <c r="C29" s="248">
        <v>3214879</v>
      </c>
      <c r="D29" s="248">
        <v>2423179</v>
      </c>
      <c r="E29" s="253" t="s">
        <v>292</v>
      </c>
      <c r="F29" s="248">
        <v>2061161</v>
      </c>
      <c r="G29" s="248">
        <v>3209395</v>
      </c>
      <c r="H29" s="381">
        <v>3102119</v>
      </c>
    </row>
    <row r="30" spans="1:8" ht="12.75">
      <c r="A30" s="265" t="s">
        <v>314</v>
      </c>
      <c r="B30" s="251">
        <v>950000</v>
      </c>
      <c r="C30" s="251">
        <v>1602490</v>
      </c>
      <c r="D30" s="251">
        <v>800000</v>
      </c>
      <c r="E30" s="264" t="s">
        <v>315</v>
      </c>
      <c r="F30" s="251">
        <v>950000</v>
      </c>
      <c r="G30" s="251">
        <v>2002490</v>
      </c>
      <c r="H30" s="382">
        <v>2002490</v>
      </c>
    </row>
    <row r="31" spans="1:8" ht="12.75">
      <c r="A31" s="265" t="s">
        <v>316</v>
      </c>
      <c r="B31" s="384">
        <v>665571</v>
      </c>
      <c r="C31" s="384">
        <v>1612389</v>
      </c>
      <c r="D31" s="384">
        <v>1612389</v>
      </c>
      <c r="E31" s="264" t="s">
        <v>293</v>
      </c>
      <c r="F31" s="384">
        <v>1111161</v>
      </c>
      <c r="G31" s="384">
        <v>1191131</v>
      </c>
      <c r="H31" s="385">
        <v>1083855</v>
      </c>
    </row>
    <row r="32" spans="1:8" ht="12.75">
      <c r="A32" s="266" t="s">
        <v>532</v>
      </c>
      <c r="B32" s="386">
        <v>0</v>
      </c>
      <c r="C32" s="386">
        <v>0</v>
      </c>
      <c r="D32" s="386">
        <v>10790</v>
      </c>
      <c r="E32" s="387" t="s">
        <v>533</v>
      </c>
      <c r="F32" s="386">
        <v>0</v>
      </c>
      <c r="G32" s="386">
        <v>15774</v>
      </c>
      <c r="H32" s="388">
        <v>15774</v>
      </c>
    </row>
    <row r="33" spans="1:10" ht="12.75">
      <c r="A33" s="267" t="s">
        <v>7</v>
      </c>
      <c r="B33" s="349">
        <v>4471021</v>
      </c>
      <c r="C33" s="349">
        <v>7406700</v>
      </c>
      <c r="D33" s="349">
        <v>5162886</v>
      </c>
      <c r="E33" s="268" t="s">
        <v>9</v>
      </c>
      <c r="F33" s="349">
        <v>4471021</v>
      </c>
      <c r="G33" s="349">
        <v>7406700</v>
      </c>
      <c r="H33" s="383">
        <v>3908257</v>
      </c>
      <c r="J33" s="183"/>
    </row>
    <row r="35" spans="6:7" ht="12.75">
      <c r="F35" s="183"/>
      <c r="G35" s="183"/>
    </row>
    <row r="36" spans="1:5" ht="12.75">
      <c r="A36" s="183"/>
      <c r="E36" s="183"/>
    </row>
  </sheetData>
  <sheetProtection/>
  <mergeCells count="10">
    <mergeCell ref="A1:H1"/>
    <mergeCell ref="A2:H2"/>
    <mergeCell ref="B7:B9"/>
    <mergeCell ref="C7:C9"/>
    <mergeCell ref="D7:D9"/>
    <mergeCell ref="F7:F9"/>
    <mergeCell ref="G7:G9"/>
    <mergeCell ref="H7:H9"/>
    <mergeCell ref="A7:A9"/>
    <mergeCell ref="E7:E9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82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3.00390625" style="0" customWidth="1"/>
    <col min="2" max="3" width="12.140625" style="0" customWidth="1"/>
    <col min="4" max="4" width="10.57421875" style="0" customWidth="1"/>
    <col min="5" max="5" width="11.421875" style="0" customWidth="1"/>
  </cols>
  <sheetData>
    <row r="1" spans="1:5" ht="35.25" customHeight="1">
      <c r="A1" s="510" t="s">
        <v>404</v>
      </c>
      <c r="B1" s="510"/>
      <c r="C1" s="510"/>
      <c r="D1" s="510"/>
      <c r="E1" s="510"/>
    </row>
    <row r="2" spans="1:5" ht="12.75">
      <c r="A2" s="511" t="s">
        <v>403</v>
      </c>
      <c r="B2" s="511"/>
      <c r="C2" s="511"/>
      <c r="D2" s="511"/>
      <c r="E2" s="511"/>
    </row>
    <row r="3" spans="1:5" ht="12.75">
      <c r="A3" s="361"/>
      <c r="B3" s="361"/>
      <c r="C3" s="361"/>
      <c r="D3" s="361"/>
      <c r="E3" s="361"/>
    </row>
    <row r="4" spans="1:5" ht="12.75">
      <c r="A4" s="361"/>
      <c r="B4" s="361"/>
      <c r="C4" s="361"/>
      <c r="D4" s="361"/>
      <c r="E4" s="240" t="s">
        <v>548</v>
      </c>
    </row>
    <row r="5" spans="1:5" ht="12.75">
      <c r="A5" s="361"/>
      <c r="B5" s="361"/>
      <c r="C5" s="361"/>
      <c r="D5" s="361"/>
      <c r="E5" s="240" t="s">
        <v>261</v>
      </c>
    </row>
    <row r="6" spans="1:5" ht="12.75">
      <c r="A6" s="364"/>
      <c r="B6" s="365" t="s">
        <v>405</v>
      </c>
      <c r="C6" s="365"/>
      <c r="D6" s="365" t="s">
        <v>406</v>
      </c>
      <c r="E6" s="366"/>
    </row>
    <row r="7" spans="1:6" ht="12.75">
      <c r="A7" s="97" t="s">
        <v>407</v>
      </c>
      <c r="B7" s="44"/>
      <c r="C7" s="14">
        <v>7581260</v>
      </c>
      <c r="D7" s="44"/>
      <c r="E7" s="15">
        <v>7532270</v>
      </c>
      <c r="F7" s="139"/>
    </row>
    <row r="8" spans="1:6" ht="12.75">
      <c r="A8" s="12" t="s">
        <v>408</v>
      </c>
      <c r="B8" s="44"/>
      <c r="C8" s="14">
        <v>1777879</v>
      </c>
      <c r="D8" s="44"/>
      <c r="E8" s="15">
        <v>1998448</v>
      </c>
      <c r="F8" s="139"/>
    </row>
    <row r="9" spans="1:6" ht="12.75">
      <c r="A9" s="12" t="s">
        <v>409</v>
      </c>
      <c r="B9" s="14">
        <v>12033</v>
      </c>
      <c r="C9" s="44"/>
      <c r="D9" s="14">
        <v>12033</v>
      </c>
      <c r="E9" s="45"/>
      <c r="F9" s="139"/>
    </row>
    <row r="10" spans="1:6" ht="12.75">
      <c r="A10" s="12" t="s">
        <v>410</v>
      </c>
      <c r="B10" s="14">
        <v>1198894</v>
      </c>
      <c r="C10" s="44"/>
      <c r="D10" s="14">
        <v>1434359</v>
      </c>
      <c r="E10" s="45"/>
      <c r="F10" s="139"/>
    </row>
    <row r="11" spans="1:6" ht="12.75">
      <c r="A11" s="12" t="s">
        <v>411</v>
      </c>
      <c r="B11" s="14">
        <v>2807</v>
      </c>
      <c r="C11" s="44"/>
      <c r="D11" s="14">
        <v>2769</v>
      </c>
      <c r="E11" s="45"/>
      <c r="F11" s="139"/>
    </row>
    <row r="12" spans="1:6" ht="12.75">
      <c r="A12" s="12" t="s">
        <v>412</v>
      </c>
      <c r="B12" s="44">
        <v>259</v>
      </c>
      <c r="C12" s="44"/>
      <c r="D12" s="44">
        <v>219</v>
      </c>
      <c r="E12" s="45"/>
      <c r="F12" s="139"/>
    </row>
    <row r="13" spans="1:6" ht="12.75">
      <c r="A13" s="12" t="s">
        <v>413</v>
      </c>
      <c r="B13" s="14">
        <v>75253</v>
      </c>
      <c r="C13" s="44"/>
      <c r="D13" s="14">
        <v>75253</v>
      </c>
      <c r="E13" s="45"/>
      <c r="F13" s="139"/>
    </row>
    <row r="14" spans="1:6" ht="12.75">
      <c r="A14" s="12" t="s">
        <v>414</v>
      </c>
      <c r="B14" s="14">
        <v>488633</v>
      </c>
      <c r="C14" s="44"/>
      <c r="D14" s="14">
        <v>473815</v>
      </c>
      <c r="E14" s="45"/>
      <c r="F14" s="139"/>
    </row>
    <row r="15" spans="1:6" ht="12.75">
      <c r="A15" s="12" t="s">
        <v>415</v>
      </c>
      <c r="B15" s="44"/>
      <c r="C15" s="14">
        <v>5803381</v>
      </c>
      <c r="D15" s="44"/>
      <c r="E15" s="15">
        <v>5533822</v>
      </c>
      <c r="F15" s="139"/>
    </row>
    <row r="16" spans="1:6" ht="12.75">
      <c r="A16" s="12" t="s">
        <v>416</v>
      </c>
      <c r="B16" s="14">
        <v>1107318</v>
      </c>
      <c r="C16" s="44"/>
      <c r="D16" s="14">
        <v>1219728</v>
      </c>
      <c r="E16" s="45"/>
      <c r="F16" s="139"/>
    </row>
    <row r="17" spans="1:6" ht="12.75">
      <c r="A17" s="12" t="s">
        <v>417</v>
      </c>
      <c r="B17" s="14">
        <v>94118</v>
      </c>
      <c r="C17" s="44"/>
      <c r="D17" s="14">
        <v>91996</v>
      </c>
      <c r="E17" s="45"/>
      <c r="F17" s="139"/>
    </row>
    <row r="18" spans="1:6" ht="12.75">
      <c r="A18" s="12" t="s">
        <v>418</v>
      </c>
      <c r="B18" s="14">
        <v>1060804</v>
      </c>
      <c r="C18" s="44"/>
      <c r="D18" s="14">
        <v>1007580</v>
      </c>
      <c r="E18" s="45"/>
      <c r="F18" s="139"/>
    </row>
    <row r="19" spans="1:6" ht="12.75">
      <c r="A19" s="12" t="s">
        <v>419</v>
      </c>
      <c r="B19" s="14">
        <v>3531228</v>
      </c>
      <c r="C19" s="44"/>
      <c r="D19" s="14">
        <v>3205474</v>
      </c>
      <c r="E19" s="45"/>
      <c r="F19" s="139"/>
    </row>
    <row r="20" spans="1:6" ht="12.75">
      <c r="A20" s="12" t="s">
        <v>420</v>
      </c>
      <c r="B20" s="14">
        <v>6327</v>
      </c>
      <c r="C20" s="44"/>
      <c r="D20" s="14">
        <v>6052</v>
      </c>
      <c r="E20" s="45"/>
      <c r="F20" s="139"/>
    </row>
    <row r="21" spans="1:6" ht="12.75">
      <c r="A21" s="12" t="s">
        <v>421</v>
      </c>
      <c r="B21" s="14">
        <v>3473</v>
      </c>
      <c r="C21" s="44"/>
      <c r="D21" s="14">
        <v>2797</v>
      </c>
      <c r="E21" s="45"/>
      <c r="F21" s="139"/>
    </row>
    <row r="22" spans="1:6" ht="12.75">
      <c r="A22" s="12" t="s">
        <v>489</v>
      </c>
      <c r="B22" s="44">
        <v>113</v>
      </c>
      <c r="C22" s="44"/>
      <c r="D22" s="44">
        <v>195</v>
      </c>
      <c r="E22" s="45"/>
      <c r="F22" s="139"/>
    </row>
    <row r="23" spans="1:6" ht="12.75">
      <c r="A23" s="97" t="s">
        <v>422</v>
      </c>
      <c r="B23" s="44"/>
      <c r="C23" s="14">
        <v>3126334</v>
      </c>
      <c r="D23" s="44"/>
      <c r="E23" s="15">
        <v>3832021</v>
      </c>
      <c r="F23" s="139"/>
    </row>
    <row r="24" spans="1:6" ht="12.75">
      <c r="A24" s="12" t="s">
        <v>423</v>
      </c>
      <c r="B24" s="44"/>
      <c r="C24" s="14">
        <v>698860</v>
      </c>
      <c r="D24" s="44"/>
      <c r="E24" s="15">
        <v>725598</v>
      </c>
      <c r="F24" s="139"/>
    </row>
    <row r="25" spans="1:6" ht="12.75">
      <c r="A25" s="12" t="s">
        <v>424</v>
      </c>
      <c r="B25" s="44"/>
      <c r="C25" s="14">
        <v>186323</v>
      </c>
      <c r="D25" s="44"/>
      <c r="E25" s="15">
        <v>179598</v>
      </c>
      <c r="F25" s="139"/>
    </row>
    <row r="26" spans="1:6" ht="12.75">
      <c r="A26" s="12" t="s">
        <v>425</v>
      </c>
      <c r="B26" s="14">
        <v>124444</v>
      </c>
      <c r="C26" s="44"/>
      <c r="D26" s="14">
        <v>122444</v>
      </c>
      <c r="E26" s="45"/>
      <c r="F26" s="139"/>
    </row>
    <row r="27" spans="1:6" ht="12.75">
      <c r="A27" s="12" t="s">
        <v>426</v>
      </c>
      <c r="B27" s="44">
        <v>438</v>
      </c>
      <c r="C27" s="44"/>
      <c r="D27" s="44">
        <v>442</v>
      </c>
      <c r="E27" s="45"/>
      <c r="F27" s="139"/>
    </row>
    <row r="28" spans="1:6" ht="12.75">
      <c r="A28" s="12" t="s">
        <v>427</v>
      </c>
      <c r="B28" s="14">
        <v>1526</v>
      </c>
      <c r="C28" s="44"/>
      <c r="D28" s="14">
        <v>1522</v>
      </c>
      <c r="E28" s="45"/>
      <c r="F28" s="139"/>
    </row>
    <row r="29" spans="1:6" ht="12.75">
      <c r="A29" s="12" t="s">
        <v>428</v>
      </c>
      <c r="B29" s="14">
        <v>1122</v>
      </c>
      <c r="C29" s="44"/>
      <c r="D29" s="14">
        <v>1121</v>
      </c>
      <c r="E29" s="45"/>
      <c r="F29" s="139"/>
    </row>
    <row r="30" spans="1:6" ht="12.75">
      <c r="A30" s="12" t="s">
        <v>485</v>
      </c>
      <c r="B30" s="14">
        <v>1544</v>
      </c>
      <c r="C30" s="44"/>
      <c r="D30" s="14">
        <v>1544</v>
      </c>
      <c r="E30" s="45"/>
      <c r="F30" s="139"/>
    </row>
    <row r="31" spans="1:6" ht="12.75">
      <c r="A31" s="12" t="s">
        <v>486</v>
      </c>
      <c r="B31" s="14">
        <v>15377</v>
      </c>
      <c r="C31" s="44"/>
      <c r="D31" s="14">
        <v>15377</v>
      </c>
      <c r="E31" s="45"/>
      <c r="F31" s="139"/>
    </row>
    <row r="32" spans="1:6" ht="12.75">
      <c r="A32" s="12" t="s">
        <v>487</v>
      </c>
      <c r="B32" s="14">
        <v>7242</v>
      </c>
      <c r="C32" s="44"/>
      <c r="D32" s="14">
        <v>7242</v>
      </c>
      <c r="E32" s="45"/>
      <c r="F32" s="139"/>
    </row>
    <row r="33" spans="1:6" ht="12.75">
      <c r="A33" s="12" t="s">
        <v>488</v>
      </c>
      <c r="B33" s="14">
        <v>34630</v>
      </c>
      <c r="C33" s="44"/>
      <c r="D33" s="14">
        <v>29906</v>
      </c>
      <c r="E33" s="45"/>
      <c r="F33" s="139"/>
    </row>
    <row r="34" spans="1:6" ht="12.75">
      <c r="A34" s="12" t="s">
        <v>429</v>
      </c>
      <c r="B34" s="44"/>
      <c r="C34" s="14">
        <v>52161</v>
      </c>
      <c r="D34" s="44"/>
      <c r="E34" s="15">
        <v>67594</v>
      </c>
      <c r="F34" s="139"/>
    </row>
    <row r="35" spans="1:6" ht="12.75">
      <c r="A35" s="12" t="s">
        <v>430</v>
      </c>
      <c r="B35" s="14">
        <v>2117</v>
      </c>
      <c r="C35" s="44"/>
      <c r="D35" s="14">
        <v>2117</v>
      </c>
      <c r="E35" s="45"/>
      <c r="F35" s="139"/>
    </row>
    <row r="36" spans="1:6" ht="12.75">
      <c r="A36" s="12" t="s">
        <v>431</v>
      </c>
      <c r="B36" s="44">
        <v>623</v>
      </c>
      <c r="C36" s="44"/>
      <c r="D36" s="44">
        <v>623</v>
      </c>
      <c r="E36" s="45"/>
      <c r="F36" s="139"/>
    </row>
    <row r="37" spans="1:6" ht="12.75">
      <c r="A37" s="12" t="s">
        <v>432</v>
      </c>
      <c r="B37" s="14">
        <v>2843</v>
      </c>
      <c r="C37" s="44"/>
      <c r="D37" s="14">
        <v>2843</v>
      </c>
      <c r="E37" s="45"/>
      <c r="F37" s="139"/>
    </row>
    <row r="38" spans="1:6" ht="12.75">
      <c r="A38" s="12" t="s">
        <v>433</v>
      </c>
      <c r="B38" s="14">
        <v>29298</v>
      </c>
      <c r="C38" s="44"/>
      <c r="D38" s="14">
        <v>25167</v>
      </c>
      <c r="E38" s="45"/>
      <c r="F38" s="139"/>
    </row>
    <row r="39" spans="1:6" ht="12.75">
      <c r="A39" s="12" t="s">
        <v>434</v>
      </c>
      <c r="B39" s="14">
        <v>1223</v>
      </c>
      <c r="C39" s="44"/>
      <c r="D39" s="14">
        <v>1223</v>
      </c>
      <c r="E39" s="45"/>
      <c r="F39" s="139"/>
    </row>
    <row r="40" spans="1:6" ht="12.75">
      <c r="A40" s="12" t="s">
        <v>435</v>
      </c>
      <c r="B40" s="14">
        <v>2268</v>
      </c>
      <c r="C40" s="44"/>
      <c r="D40" s="14">
        <v>2268</v>
      </c>
      <c r="E40" s="45"/>
      <c r="F40" s="139"/>
    </row>
    <row r="41" spans="1:6" ht="12.75">
      <c r="A41" s="12" t="s">
        <v>436</v>
      </c>
      <c r="B41" s="14"/>
      <c r="C41" s="44"/>
      <c r="D41" s="14">
        <v>17323</v>
      </c>
      <c r="E41" s="45"/>
      <c r="F41" s="139"/>
    </row>
    <row r="42" spans="1:6" ht="12.75">
      <c r="A42" s="12" t="s">
        <v>437</v>
      </c>
      <c r="B42" s="14">
        <v>2276</v>
      </c>
      <c r="C42" s="44"/>
      <c r="D42" s="14">
        <v>2217</v>
      </c>
      <c r="E42" s="45"/>
      <c r="F42" s="139"/>
    </row>
    <row r="43" spans="1:6" ht="12.75">
      <c r="A43" s="12" t="s">
        <v>438</v>
      </c>
      <c r="B43" s="14">
        <v>11513</v>
      </c>
      <c r="C43" s="44"/>
      <c r="D43" s="14">
        <v>13813</v>
      </c>
      <c r="E43" s="45"/>
      <c r="F43" s="139"/>
    </row>
    <row r="44" spans="1:6" ht="12.75">
      <c r="A44" s="12" t="s">
        <v>439</v>
      </c>
      <c r="B44" s="44"/>
      <c r="C44" s="14">
        <v>423270</v>
      </c>
      <c r="D44" s="44"/>
      <c r="E44" s="15">
        <v>402375</v>
      </c>
      <c r="F44" s="139"/>
    </row>
    <row r="45" spans="1:6" ht="12.75">
      <c r="A45" s="12" t="s">
        <v>440</v>
      </c>
      <c r="B45" s="14">
        <v>281393</v>
      </c>
      <c r="C45" s="44"/>
      <c r="D45" s="14">
        <v>273878</v>
      </c>
      <c r="E45" s="45"/>
      <c r="F45" s="139"/>
    </row>
    <row r="46" spans="1:6" ht="12.75">
      <c r="A46" s="12" t="s">
        <v>483</v>
      </c>
      <c r="B46" s="14">
        <v>22520</v>
      </c>
      <c r="C46" s="44"/>
      <c r="D46" s="14">
        <v>10779</v>
      </c>
      <c r="E46" s="45"/>
      <c r="F46" s="139"/>
    </row>
    <row r="47" spans="1:6" ht="12.75">
      <c r="A47" s="12" t="s">
        <v>484</v>
      </c>
      <c r="B47" s="14">
        <v>119357</v>
      </c>
      <c r="C47" s="44"/>
      <c r="D47" s="14">
        <v>117718</v>
      </c>
      <c r="E47" s="45"/>
      <c r="F47" s="139"/>
    </row>
    <row r="48" spans="1:6" ht="12.75">
      <c r="A48" s="12" t="s">
        <v>441</v>
      </c>
      <c r="B48" s="44"/>
      <c r="C48" s="14">
        <v>34317</v>
      </c>
      <c r="D48" s="44"/>
      <c r="E48" s="15">
        <v>70115</v>
      </c>
      <c r="F48" s="139"/>
    </row>
    <row r="49" spans="1:6" ht="12.75">
      <c r="A49" s="12" t="s">
        <v>442</v>
      </c>
      <c r="B49" s="44"/>
      <c r="C49" s="14">
        <v>2789</v>
      </c>
      <c r="D49" s="44"/>
      <c r="E49" s="15">
        <v>5916</v>
      </c>
      <c r="F49" s="139"/>
    </row>
    <row r="50" spans="1:6" ht="12.75">
      <c r="A50" s="12" t="s">
        <v>443</v>
      </c>
      <c r="B50" s="44"/>
      <c r="C50" s="14">
        <v>161074</v>
      </c>
      <c r="D50" s="44"/>
      <c r="E50" s="15">
        <v>179815</v>
      </c>
      <c r="F50" s="139"/>
    </row>
    <row r="51" spans="1:6" ht="12.75">
      <c r="A51" s="12" t="s">
        <v>444</v>
      </c>
      <c r="B51" s="14">
        <v>9480</v>
      </c>
      <c r="C51" s="44"/>
      <c r="D51" s="14">
        <v>5572</v>
      </c>
      <c r="E51" s="45"/>
      <c r="F51" s="139"/>
    </row>
    <row r="52" spans="1:6" ht="12.75">
      <c r="A52" s="12" t="s">
        <v>445</v>
      </c>
      <c r="B52" s="14">
        <v>99724</v>
      </c>
      <c r="C52" s="44"/>
      <c r="D52" s="14">
        <v>116338</v>
      </c>
      <c r="E52" s="45"/>
      <c r="F52" s="139"/>
    </row>
    <row r="53" spans="1:6" ht="12.75">
      <c r="A53" s="12" t="s">
        <v>446</v>
      </c>
      <c r="B53" s="14">
        <v>18240</v>
      </c>
      <c r="C53" s="44"/>
      <c r="D53" s="14">
        <v>18240</v>
      </c>
      <c r="E53" s="45"/>
      <c r="F53" s="139"/>
    </row>
    <row r="54" spans="1:6" ht="12.75">
      <c r="A54" s="12" t="s">
        <v>447</v>
      </c>
      <c r="B54" s="44">
        <v>634</v>
      </c>
      <c r="C54" s="44"/>
      <c r="D54" s="44">
        <v>634</v>
      </c>
      <c r="E54" s="45"/>
      <c r="F54" s="139"/>
    </row>
    <row r="55" spans="1:6" ht="12.75">
      <c r="A55" s="12" t="s">
        <v>482</v>
      </c>
      <c r="B55" s="14">
        <v>5314</v>
      </c>
      <c r="C55" s="44"/>
      <c r="D55" s="14">
        <v>6905</v>
      </c>
      <c r="E55" s="45"/>
      <c r="F55" s="139"/>
    </row>
    <row r="56" spans="1:6" ht="12.75">
      <c r="A56" s="12" t="s">
        <v>448</v>
      </c>
      <c r="B56" s="14">
        <v>27682</v>
      </c>
      <c r="C56" s="44"/>
      <c r="D56" s="14">
        <v>32126</v>
      </c>
      <c r="E56" s="45"/>
      <c r="F56" s="139"/>
    </row>
    <row r="57" spans="1:6" ht="12.75">
      <c r="A57" s="12" t="s">
        <v>449</v>
      </c>
      <c r="B57" s="44"/>
      <c r="C57" s="14">
        <v>126377</v>
      </c>
      <c r="D57" s="44"/>
      <c r="E57" s="15">
        <v>164924</v>
      </c>
      <c r="F57" s="139"/>
    </row>
    <row r="58" spans="1:6" ht="12.75">
      <c r="A58" s="12" t="s">
        <v>450</v>
      </c>
      <c r="B58" s="44"/>
      <c r="C58" s="14">
        <v>160399</v>
      </c>
      <c r="D58" s="44"/>
      <c r="E58" s="15">
        <v>160399</v>
      </c>
      <c r="F58" s="139"/>
    </row>
    <row r="59" spans="1:6" ht="12.75">
      <c r="A59" s="12" t="s">
        <v>451</v>
      </c>
      <c r="B59" s="44"/>
      <c r="C59" s="14">
        <v>3221</v>
      </c>
      <c r="D59" s="44"/>
      <c r="E59" s="15">
        <v>2847</v>
      </c>
      <c r="F59" s="139"/>
    </row>
    <row r="60" spans="1:6" ht="12.75">
      <c r="A60" s="12" t="s">
        <v>452</v>
      </c>
      <c r="B60" s="44"/>
      <c r="C60" s="14">
        <v>272823</v>
      </c>
      <c r="D60" s="44"/>
      <c r="E60" s="15">
        <v>114935</v>
      </c>
      <c r="F60" s="139"/>
    </row>
    <row r="61" spans="1:6" ht="12.75">
      <c r="A61" s="12" t="s">
        <v>453</v>
      </c>
      <c r="B61" s="44"/>
      <c r="C61" s="44"/>
      <c r="D61" s="44"/>
      <c r="E61" s="15">
        <v>1202490</v>
      </c>
      <c r="F61" s="139"/>
    </row>
    <row r="62" spans="1:6" ht="12.75">
      <c r="A62" s="12" t="s">
        <v>454</v>
      </c>
      <c r="B62" s="44"/>
      <c r="C62" s="14">
        <v>1623186</v>
      </c>
      <c r="D62" s="44"/>
      <c r="E62" s="15">
        <v>1268762</v>
      </c>
      <c r="F62" s="139"/>
    </row>
    <row r="63" spans="1:6" ht="12.75">
      <c r="A63" s="12" t="s">
        <v>455</v>
      </c>
      <c r="B63" s="44"/>
      <c r="C63" s="14">
        <v>49481</v>
      </c>
      <c r="D63" s="44"/>
      <c r="E63" s="15">
        <v>29550</v>
      </c>
      <c r="F63" s="139"/>
    </row>
    <row r="64" spans="1:6" ht="12.75">
      <c r="A64" s="16" t="s">
        <v>456</v>
      </c>
      <c r="B64" s="367"/>
      <c r="C64" s="18">
        <v>30913</v>
      </c>
      <c r="D64" s="367"/>
      <c r="E64" s="19">
        <v>-17299</v>
      </c>
      <c r="F64" s="139"/>
    </row>
    <row r="65" spans="1:6" ht="12.75">
      <c r="A65" s="20" t="s">
        <v>457</v>
      </c>
      <c r="B65" s="368"/>
      <c r="C65" s="162">
        <v>10707594</v>
      </c>
      <c r="D65" s="369"/>
      <c r="E65" s="22">
        <v>11364291</v>
      </c>
      <c r="F65" s="139"/>
    </row>
    <row r="66" spans="1:6" ht="12.75">
      <c r="A66" s="35"/>
      <c r="B66" s="35"/>
      <c r="C66" s="35"/>
      <c r="D66" s="35"/>
      <c r="E66" s="35"/>
      <c r="F66" s="139"/>
    </row>
    <row r="67" spans="1:6" ht="12.75">
      <c r="A67" s="35"/>
      <c r="B67" s="35"/>
      <c r="C67" s="35"/>
      <c r="D67" s="35"/>
      <c r="E67" s="35"/>
      <c r="F67" s="139"/>
    </row>
    <row r="68" spans="1:6" ht="12.75">
      <c r="A68" s="35"/>
      <c r="B68" s="35"/>
      <c r="C68" s="35"/>
      <c r="D68" s="35"/>
      <c r="E68" s="35"/>
      <c r="F68" s="139"/>
    </row>
    <row r="69" spans="1:6" ht="12.75">
      <c r="A69" s="362"/>
      <c r="B69" s="363" t="s">
        <v>405</v>
      </c>
      <c r="C69" s="363"/>
      <c r="D69" s="363" t="s">
        <v>406</v>
      </c>
      <c r="E69" s="362"/>
      <c r="F69" s="139"/>
    </row>
    <row r="70" spans="1:6" ht="12.75">
      <c r="A70" s="364" t="s">
        <v>458</v>
      </c>
      <c r="B70" s="370"/>
      <c r="C70" s="371">
        <v>10540769</v>
      </c>
      <c r="D70" s="370"/>
      <c r="E70" s="372">
        <v>11207978</v>
      </c>
      <c r="F70" s="139"/>
    </row>
    <row r="71" spans="1:6" ht="12.75">
      <c r="A71" s="12" t="s">
        <v>459</v>
      </c>
      <c r="B71" s="14">
        <v>9040194</v>
      </c>
      <c r="C71" s="44"/>
      <c r="D71" s="14">
        <v>9040195</v>
      </c>
      <c r="E71" s="45"/>
      <c r="F71" s="139"/>
    </row>
    <row r="72" spans="1:6" ht="12.75">
      <c r="A72" s="12" t="s">
        <v>460</v>
      </c>
      <c r="B72" s="14">
        <v>541940</v>
      </c>
      <c r="C72" s="44"/>
      <c r="D72" s="14">
        <v>541958</v>
      </c>
      <c r="E72" s="45"/>
      <c r="F72" s="139"/>
    </row>
    <row r="73" spans="1:6" ht="12.75">
      <c r="A73" s="12" t="s">
        <v>461</v>
      </c>
      <c r="B73" s="14">
        <v>474525</v>
      </c>
      <c r="C73" s="44"/>
      <c r="D73" s="14">
        <v>474525</v>
      </c>
      <c r="E73" s="45"/>
      <c r="F73" s="139"/>
    </row>
    <row r="74" spans="1:6" ht="12.75">
      <c r="A74" s="12" t="s">
        <v>462</v>
      </c>
      <c r="B74" s="14">
        <v>-939122</v>
      </c>
      <c r="C74" s="44"/>
      <c r="D74" s="14">
        <v>484092</v>
      </c>
      <c r="E74" s="45"/>
      <c r="F74" s="139"/>
    </row>
    <row r="75" spans="1:6" ht="12.75">
      <c r="A75" s="12" t="s">
        <v>463</v>
      </c>
      <c r="B75" s="14">
        <v>1423232</v>
      </c>
      <c r="C75" s="44"/>
      <c r="D75" s="14">
        <v>667208</v>
      </c>
      <c r="E75" s="45"/>
      <c r="F75" s="139"/>
    </row>
    <row r="76" spans="1:6" ht="12.75">
      <c r="A76" s="97" t="s">
        <v>464</v>
      </c>
      <c r="B76" s="44"/>
      <c r="C76" s="14">
        <v>92547</v>
      </c>
      <c r="D76" s="44"/>
      <c r="E76" s="15">
        <v>78671</v>
      </c>
      <c r="F76" s="139"/>
    </row>
    <row r="77" spans="1:6" ht="12.75">
      <c r="A77" s="12" t="s">
        <v>465</v>
      </c>
      <c r="B77" s="14">
        <v>55753</v>
      </c>
      <c r="C77" s="44"/>
      <c r="D77" s="14">
        <v>44647</v>
      </c>
      <c r="E77" s="45"/>
      <c r="F77" s="139"/>
    </row>
    <row r="78" spans="1:6" ht="12.75">
      <c r="A78" s="12" t="s">
        <v>466</v>
      </c>
      <c r="B78" s="14">
        <v>36794</v>
      </c>
      <c r="C78" s="44"/>
      <c r="D78" s="14">
        <v>34024</v>
      </c>
      <c r="E78" s="45"/>
      <c r="F78" s="139"/>
    </row>
    <row r="79" spans="1:6" ht="12.75">
      <c r="A79" s="68" t="s">
        <v>467</v>
      </c>
      <c r="B79" s="177"/>
      <c r="C79" s="373">
        <v>74278</v>
      </c>
      <c r="D79" s="177"/>
      <c r="E79" s="54">
        <v>77642</v>
      </c>
      <c r="F79" s="139"/>
    </row>
    <row r="80" spans="1:6" ht="12.75">
      <c r="A80" s="363" t="s">
        <v>468</v>
      </c>
      <c r="B80" s="362"/>
      <c r="C80" s="39">
        <v>10707594</v>
      </c>
      <c r="D80" s="363"/>
      <c r="E80" s="39">
        <v>11364291</v>
      </c>
      <c r="F80" s="139"/>
    </row>
    <row r="81" spans="1:5" ht="12.75">
      <c r="A81" s="35"/>
      <c r="B81" s="35"/>
      <c r="C81" s="35"/>
      <c r="D81" s="35"/>
      <c r="E81" s="35"/>
    </row>
    <row r="82" spans="1:5" ht="12.75">
      <c r="A82" s="35"/>
      <c r="B82" s="35"/>
      <c r="C82" s="35"/>
      <c r="D82" s="35"/>
      <c r="E82" s="35"/>
    </row>
    <row r="83" spans="1:5" ht="12.75">
      <c r="A83" s="35"/>
      <c r="B83" s="35"/>
      <c r="C83" s="35"/>
      <c r="D83" s="35"/>
      <c r="E83" s="35"/>
    </row>
    <row r="84" spans="1:5" ht="12.75">
      <c r="A84" s="35"/>
      <c r="B84" s="35"/>
      <c r="C84" s="35"/>
      <c r="D84" s="35"/>
      <c r="E84" s="35"/>
    </row>
    <row r="85" spans="1:5" ht="12.75">
      <c r="A85" s="35"/>
      <c r="B85" s="35"/>
      <c r="C85" s="35"/>
      <c r="D85" s="35"/>
      <c r="E85" s="35"/>
    </row>
    <row r="86" spans="1:5" ht="12.75">
      <c r="A86" s="35"/>
      <c r="B86" s="35"/>
      <c r="C86" s="35"/>
      <c r="D86" s="35"/>
      <c r="E86" s="35"/>
    </row>
    <row r="87" spans="1:5" ht="12.75">
      <c r="A87" s="35"/>
      <c r="B87" s="35"/>
      <c r="C87" s="35"/>
      <c r="D87" s="35"/>
      <c r="E87" s="35"/>
    </row>
    <row r="88" spans="1:5" ht="12.75">
      <c r="A88" s="35"/>
      <c r="B88" s="35"/>
      <c r="C88" s="35"/>
      <c r="D88" s="35"/>
      <c r="E88" s="35"/>
    </row>
    <row r="89" spans="1:5" ht="12.75">
      <c r="A89" s="35"/>
      <c r="B89" s="35"/>
      <c r="C89" s="35"/>
      <c r="D89" s="35"/>
      <c r="E89" s="35"/>
    </row>
    <row r="90" spans="1:5" ht="12.75">
      <c r="A90" s="35"/>
      <c r="B90" s="35"/>
      <c r="C90" s="35"/>
      <c r="D90" s="35"/>
      <c r="E90" s="35"/>
    </row>
    <row r="91" spans="1:5" ht="12.75">
      <c r="A91" s="35"/>
      <c r="B91" s="35"/>
      <c r="C91" s="35"/>
      <c r="D91" s="35"/>
      <c r="E91" s="35"/>
    </row>
    <row r="92" spans="1:5" ht="12.75">
      <c r="A92" s="35"/>
      <c r="B92" s="35"/>
      <c r="C92" s="35"/>
      <c r="D92" s="35"/>
      <c r="E92" s="35"/>
    </row>
    <row r="93" spans="1:5" ht="12.75">
      <c r="A93" s="512" t="s">
        <v>469</v>
      </c>
      <c r="B93" s="512"/>
      <c r="C93" s="512"/>
      <c r="D93" s="512"/>
      <c r="E93" s="512"/>
    </row>
    <row r="94" spans="1:5" ht="12.75">
      <c r="A94" s="512" t="s">
        <v>470</v>
      </c>
      <c r="B94" s="512"/>
      <c r="C94" s="512"/>
      <c r="D94" s="512"/>
      <c r="E94" s="512"/>
    </row>
    <row r="95" spans="1:5" ht="12.75">
      <c r="A95" s="512" t="s">
        <v>403</v>
      </c>
      <c r="B95" s="512"/>
      <c r="C95" s="512"/>
      <c r="D95" s="512"/>
      <c r="E95" s="512"/>
    </row>
    <row r="96" spans="1:5" ht="12.75">
      <c r="A96" s="35"/>
      <c r="B96" s="35"/>
      <c r="C96" s="35"/>
      <c r="D96" s="35"/>
      <c r="E96" s="35"/>
    </row>
    <row r="97" spans="1:5" ht="12.75">
      <c r="A97" s="362"/>
      <c r="B97" s="363" t="s">
        <v>405</v>
      </c>
      <c r="C97" s="363" t="s">
        <v>406</v>
      </c>
      <c r="D97" s="35"/>
      <c r="E97" s="35"/>
    </row>
    <row r="98" spans="1:5" ht="12.75">
      <c r="A98" s="364" t="s">
        <v>471</v>
      </c>
      <c r="B98" s="371">
        <v>27823</v>
      </c>
      <c r="C98" s="372">
        <v>31131</v>
      </c>
      <c r="D98" s="35"/>
      <c r="E98" s="35"/>
    </row>
    <row r="99" spans="1:5" ht="12.75">
      <c r="A99" s="12" t="s">
        <v>472</v>
      </c>
      <c r="B99" s="14">
        <v>16103</v>
      </c>
      <c r="C99" s="15">
        <v>19878</v>
      </c>
      <c r="D99" s="35"/>
      <c r="E99" s="35"/>
    </row>
    <row r="100" spans="1:5" ht="12.75">
      <c r="A100" s="12" t="s">
        <v>473</v>
      </c>
      <c r="B100" s="14">
        <v>9861</v>
      </c>
      <c r="C100" s="15">
        <v>9394</v>
      </c>
      <c r="D100" s="35"/>
      <c r="E100" s="35"/>
    </row>
    <row r="101" spans="1:5" ht="12.75">
      <c r="A101" s="12" t="s">
        <v>474</v>
      </c>
      <c r="B101" s="14">
        <v>1115</v>
      </c>
      <c r="C101" s="15">
        <v>1115</v>
      </c>
      <c r="D101" s="35"/>
      <c r="E101" s="35"/>
    </row>
    <row r="102" spans="1:5" ht="12.75">
      <c r="A102" s="12" t="s">
        <v>475</v>
      </c>
      <c r="B102" s="44">
        <v>744</v>
      </c>
      <c r="C102" s="45">
        <v>744</v>
      </c>
      <c r="D102" s="35"/>
      <c r="E102" s="35"/>
    </row>
    <row r="103" spans="1:5" ht="12.75">
      <c r="A103" s="12"/>
      <c r="B103" s="44"/>
      <c r="C103" s="45"/>
      <c r="D103" s="35"/>
      <c r="E103" s="35"/>
    </row>
    <row r="104" spans="1:5" ht="12.75">
      <c r="A104" s="97" t="s">
        <v>476</v>
      </c>
      <c r="B104" s="14">
        <v>489289</v>
      </c>
      <c r="C104" s="15">
        <v>523241</v>
      </c>
      <c r="D104" s="35"/>
      <c r="E104" s="35"/>
    </row>
    <row r="105" spans="1:5" ht="12.75">
      <c r="A105" s="12" t="s">
        <v>477</v>
      </c>
      <c r="B105" s="14">
        <v>5213</v>
      </c>
      <c r="C105" s="15">
        <v>5213</v>
      </c>
      <c r="D105" s="35"/>
      <c r="E105" s="35"/>
    </row>
    <row r="106" spans="1:5" ht="12.75">
      <c r="A106" s="12" t="s">
        <v>478</v>
      </c>
      <c r="B106" s="14">
        <v>5021</v>
      </c>
      <c r="C106" s="15">
        <v>5021</v>
      </c>
      <c r="D106" s="35"/>
      <c r="E106" s="35"/>
    </row>
    <row r="107" spans="1:5" ht="12.75">
      <c r="A107" s="12" t="s">
        <v>479</v>
      </c>
      <c r="B107" s="14">
        <v>83237</v>
      </c>
      <c r="C107" s="15">
        <v>78267</v>
      </c>
      <c r="D107" s="35"/>
      <c r="E107" s="35"/>
    </row>
    <row r="108" spans="1:5" ht="12.75">
      <c r="A108" s="12" t="s">
        <v>480</v>
      </c>
      <c r="B108" s="14">
        <v>169398</v>
      </c>
      <c r="C108" s="15">
        <v>154297</v>
      </c>
      <c r="D108" s="35"/>
      <c r="E108" s="35"/>
    </row>
    <row r="109" spans="1:5" ht="12.75">
      <c r="A109" s="68" t="s">
        <v>481</v>
      </c>
      <c r="B109" s="373">
        <v>226420</v>
      </c>
      <c r="C109" s="54">
        <v>280443</v>
      </c>
      <c r="D109" s="35"/>
      <c r="E109" s="35"/>
    </row>
    <row r="110" spans="1:5" ht="12.75">
      <c r="A110" s="363" t="s">
        <v>4</v>
      </c>
      <c r="B110" s="39">
        <v>517112</v>
      </c>
      <c r="C110" s="39">
        <v>554372</v>
      </c>
      <c r="D110" s="35"/>
      <c r="E110" s="35"/>
    </row>
    <row r="111" spans="1:5" ht="12.75">
      <c r="A111" s="35"/>
      <c r="B111" s="35"/>
      <c r="C111" s="35"/>
      <c r="D111" s="35"/>
      <c r="E111" s="35"/>
    </row>
    <row r="112" spans="1:5" ht="12.75">
      <c r="A112" s="361"/>
      <c r="B112" s="361"/>
      <c r="C112" s="361"/>
      <c r="D112" s="361"/>
      <c r="E112" s="361"/>
    </row>
    <row r="113" spans="1:7" ht="12.75">
      <c r="A113" s="361"/>
      <c r="B113" s="361"/>
      <c r="C113" s="361"/>
      <c r="D113" s="361"/>
      <c r="E113" s="361"/>
      <c r="G113" s="361"/>
    </row>
    <row r="114" spans="1:5" ht="12.75">
      <c r="A114" s="361"/>
      <c r="B114" s="361"/>
      <c r="C114" s="361"/>
      <c r="D114" s="361"/>
      <c r="E114" s="361"/>
    </row>
    <row r="115" spans="1:5" ht="12.75">
      <c r="A115" s="361"/>
      <c r="B115" s="361"/>
      <c r="C115" s="361"/>
      <c r="D115" s="361"/>
      <c r="E115" s="361"/>
    </row>
    <row r="116" spans="1:5" ht="12.75">
      <c r="A116" s="361"/>
      <c r="B116" s="361"/>
      <c r="C116" s="361"/>
      <c r="D116" s="361"/>
      <c r="E116" s="361"/>
    </row>
    <row r="117" spans="1:5" ht="12.75">
      <c r="A117" s="361"/>
      <c r="B117" s="361"/>
      <c r="C117" s="361"/>
      <c r="D117" s="361"/>
      <c r="E117" s="361"/>
    </row>
    <row r="118" spans="1:5" ht="12.75">
      <c r="A118" s="361"/>
      <c r="B118" s="361"/>
      <c r="C118" s="361"/>
      <c r="D118" s="361"/>
      <c r="E118" s="361"/>
    </row>
    <row r="119" spans="1:5" ht="12.75">
      <c r="A119" s="361"/>
      <c r="B119" s="361"/>
      <c r="C119" s="361"/>
      <c r="D119" s="361"/>
      <c r="E119" s="361"/>
    </row>
    <row r="120" spans="1:5" ht="12.75">
      <c r="A120" s="361"/>
      <c r="B120" s="361"/>
      <c r="C120" s="361"/>
      <c r="D120" s="361"/>
      <c r="E120" s="361"/>
    </row>
    <row r="121" spans="1:5" ht="12.75">
      <c r="A121" s="361"/>
      <c r="B121" s="361"/>
      <c r="C121" s="361"/>
      <c r="D121" s="361"/>
      <c r="E121" s="361"/>
    </row>
    <row r="122" spans="1:5" ht="12.75">
      <c r="A122" s="361"/>
      <c r="B122" s="361"/>
      <c r="C122" s="361"/>
      <c r="D122" s="361"/>
      <c r="E122" s="361"/>
    </row>
    <row r="123" spans="1:5" ht="12.75">
      <c r="A123" s="361"/>
      <c r="B123" s="361"/>
      <c r="C123" s="361"/>
      <c r="D123" s="361"/>
      <c r="E123" s="361"/>
    </row>
    <row r="124" spans="1:5" ht="12.75">
      <c r="A124" s="361"/>
      <c r="B124" s="361"/>
      <c r="C124" s="361"/>
      <c r="D124" s="361"/>
      <c r="E124" s="361"/>
    </row>
    <row r="125" spans="1:5" ht="12.75">
      <c r="A125" s="361"/>
      <c r="B125" s="361"/>
      <c r="C125" s="361"/>
      <c r="D125" s="361"/>
      <c r="E125" s="361"/>
    </row>
    <row r="126" spans="1:5" ht="12.75">
      <c r="A126" s="361"/>
      <c r="B126" s="361"/>
      <c r="C126" s="361"/>
      <c r="D126" s="361"/>
      <c r="E126" s="361"/>
    </row>
    <row r="127" spans="1:5" ht="12.75">
      <c r="A127" s="361"/>
      <c r="B127" s="361"/>
      <c r="C127" s="361"/>
      <c r="D127" s="361"/>
      <c r="E127" s="361"/>
    </row>
    <row r="128" spans="1:5" ht="12.75">
      <c r="A128" s="361"/>
      <c r="B128" s="361"/>
      <c r="C128" s="361"/>
      <c r="D128" s="361"/>
      <c r="E128" s="361"/>
    </row>
    <row r="129" spans="1:5" ht="12.75">
      <c r="A129" s="361"/>
      <c r="B129" s="361"/>
      <c r="C129" s="361"/>
      <c r="D129" s="361"/>
      <c r="E129" s="361"/>
    </row>
    <row r="130" spans="1:5" ht="12.75">
      <c r="A130" s="361"/>
      <c r="B130" s="361"/>
      <c r="C130" s="361"/>
      <c r="D130" s="361"/>
      <c r="E130" s="361"/>
    </row>
    <row r="131" spans="1:5" ht="12.75">
      <c r="A131" s="361"/>
      <c r="B131" s="361"/>
      <c r="C131" s="361"/>
      <c r="D131" s="361"/>
      <c r="E131" s="361"/>
    </row>
    <row r="132" spans="1:5" ht="12.75">
      <c r="A132" s="361"/>
      <c r="B132" s="361"/>
      <c r="C132" s="361"/>
      <c r="D132" s="361"/>
      <c r="E132" s="361"/>
    </row>
    <row r="133" spans="1:5" ht="12.75">
      <c r="A133" s="361"/>
      <c r="B133" s="361"/>
      <c r="C133" s="361"/>
      <c r="D133" s="361"/>
      <c r="E133" s="361"/>
    </row>
    <row r="134" spans="1:5" ht="12.75">
      <c r="A134" s="361"/>
      <c r="B134" s="361"/>
      <c r="C134" s="361"/>
      <c r="D134" s="361"/>
      <c r="E134" s="361"/>
    </row>
    <row r="135" spans="1:5" ht="12.75">
      <c r="A135" s="361"/>
      <c r="B135" s="361"/>
      <c r="C135" s="361"/>
      <c r="D135" s="361"/>
      <c r="E135" s="361"/>
    </row>
    <row r="136" spans="1:5" ht="12.75">
      <c r="A136" s="361"/>
      <c r="B136" s="361"/>
      <c r="C136" s="361"/>
      <c r="D136" s="361"/>
      <c r="E136" s="361"/>
    </row>
    <row r="137" spans="1:5" ht="12.75">
      <c r="A137" s="361"/>
      <c r="B137" s="361"/>
      <c r="C137" s="361"/>
      <c r="D137" s="361"/>
      <c r="E137" s="361"/>
    </row>
    <row r="138" spans="1:5" ht="12.75">
      <c r="A138" s="361"/>
      <c r="B138" s="361"/>
      <c r="C138" s="361"/>
      <c r="D138" s="361"/>
      <c r="E138" s="361"/>
    </row>
    <row r="139" spans="1:5" ht="12.75">
      <c r="A139" s="361"/>
      <c r="B139" s="361"/>
      <c r="C139" s="361"/>
      <c r="D139" s="361"/>
      <c r="E139" s="361"/>
    </row>
    <row r="140" spans="1:5" ht="12.75">
      <c r="A140" s="361"/>
      <c r="B140" s="361"/>
      <c r="C140" s="361"/>
      <c r="D140" s="361"/>
      <c r="E140" s="361"/>
    </row>
    <row r="141" spans="1:5" ht="12.75">
      <c r="A141" s="361"/>
      <c r="B141" s="361"/>
      <c r="C141" s="361"/>
      <c r="D141" s="361"/>
      <c r="E141" s="361"/>
    </row>
    <row r="142" spans="1:5" ht="12.75">
      <c r="A142" s="361"/>
      <c r="B142" s="361"/>
      <c r="C142" s="361"/>
      <c r="D142" s="361"/>
      <c r="E142" s="361"/>
    </row>
    <row r="143" spans="1:5" ht="12.75">
      <c r="A143" s="361"/>
      <c r="B143" s="361"/>
      <c r="C143" s="361"/>
      <c r="D143" s="361"/>
      <c r="E143" s="361"/>
    </row>
    <row r="144" spans="1:5" ht="12.75">
      <c r="A144" s="361"/>
      <c r="B144" s="361"/>
      <c r="C144" s="361"/>
      <c r="D144" s="361"/>
      <c r="E144" s="361"/>
    </row>
    <row r="145" spans="1:5" ht="12.75">
      <c r="A145" s="361"/>
      <c r="B145" s="361"/>
      <c r="C145" s="361"/>
      <c r="D145" s="361"/>
      <c r="E145" s="361"/>
    </row>
    <row r="146" spans="1:5" ht="12.75">
      <c r="A146" s="361"/>
      <c r="B146" s="361"/>
      <c r="C146" s="361"/>
      <c r="D146" s="361"/>
      <c r="E146" s="361"/>
    </row>
    <row r="147" spans="1:5" ht="12.75">
      <c r="A147" s="361"/>
      <c r="B147" s="361"/>
      <c r="C147" s="361"/>
      <c r="D147" s="361"/>
      <c r="E147" s="361"/>
    </row>
    <row r="148" spans="1:5" ht="12.75">
      <c r="A148" s="361"/>
      <c r="B148" s="361"/>
      <c r="C148" s="361"/>
      <c r="D148" s="361"/>
      <c r="E148" s="361"/>
    </row>
    <row r="149" spans="1:5" ht="12.75">
      <c r="A149" s="361"/>
      <c r="B149" s="361"/>
      <c r="C149" s="361"/>
      <c r="D149" s="361"/>
      <c r="E149" s="361"/>
    </row>
    <row r="150" spans="1:5" ht="12.75">
      <c r="A150" s="361"/>
      <c r="B150" s="361"/>
      <c r="C150" s="361"/>
      <c r="D150" s="361"/>
      <c r="E150" s="361"/>
    </row>
    <row r="151" spans="1:5" ht="12.75">
      <c r="A151" s="361"/>
      <c r="B151" s="361"/>
      <c r="C151" s="361"/>
      <c r="D151" s="361"/>
      <c r="E151" s="361"/>
    </row>
    <row r="152" spans="1:5" ht="12.75">
      <c r="A152" s="361"/>
      <c r="B152" s="361"/>
      <c r="C152" s="361"/>
      <c r="D152" s="361"/>
      <c r="E152" s="361"/>
    </row>
    <row r="153" spans="1:5" ht="12.75">
      <c r="A153" s="361"/>
      <c r="B153" s="361"/>
      <c r="C153" s="361"/>
      <c r="D153" s="361"/>
      <c r="E153" s="361"/>
    </row>
    <row r="154" spans="1:5" ht="12.75">
      <c r="A154" s="361"/>
      <c r="B154" s="361"/>
      <c r="C154" s="361"/>
      <c r="D154" s="361"/>
      <c r="E154" s="361"/>
    </row>
    <row r="155" spans="1:5" ht="12.75">
      <c r="A155" s="361"/>
      <c r="B155" s="361"/>
      <c r="C155" s="361"/>
      <c r="D155" s="361"/>
      <c r="E155" s="361"/>
    </row>
    <row r="156" spans="1:5" ht="12.75">
      <c r="A156" s="361"/>
      <c r="B156" s="361"/>
      <c r="C156" s="361"/>
      <c r="D156" s="361"/>
      <c r="E156" s="361"/>
    </row>
    <row r="157" spans="1:5" ht="12.75">
      <c r="A157" s="361"/>
      <c r="B157" s="361"/>
      <c r="C157" s="361"/>
      <c r="D157" s="361"/>
      <c r="E157" s="361"/>
    </row>
    <row r="158" spans="1:5" ht="12.75">
      <c r="A158" s="361"/>
      <c r="B158" s="361"/>
      <c r="C158" s="361"/>
      <c r="D158" s="361"/>
      <c r="E158" s="361"/>
    </row>
    <row r="159" spans="1:5" ht="12.75">
      <c r="A159" s="361"/>
      <c r="B159" s="361"/>
      <c r="C159" s="361"/>
      <c r="D159" s="361"/>
      <c r="E159" s="361"/>
    </row>
    <row r="160" spans="1:5" ht="12.75">
      <c r="A160" s="361"/>
      <c r="B160" s="361"/>
      <c r="C160" s="361"/>
      <c r="D160" s="361"/>
      <c r="E160" s="361"/>
    </row>
    <row r="161" spans="1:5" ht="12.75">
      <c r="A161" s="361"/>
      <c r="B161" s="361"/>
      <c r="C161" s="361"/>
      <c r="D161" s="361"/>
      <c r="E161" s="361"/>
    </row>
    <row r="162" spans="1:5" ht="12.75">
      <c r="A162" s="361"/>
      <c r="B162" s="361"/>
      <c r="C162" s="361"/>
      <c r="D162" s="361"/>
      <c r="E162" s="361"/>
    </row>
    <row r="163" spans="1:5" ht="12.75">
      <c r="A163" s="361"/>
      <c r="B163" s="361"/>
      <c r="C163" s="361"/>
      <c r="D163" s="361"/>
      <c r="E163" s="361"/>
    </row>
    <row r="164" spans="1:5" ht="12.75">
      <c r="A164" s="361"/>
      <c r="B164" s="361"/>
      <c r="C164" s="361"/>
      <c r="D164" s="361"/>
      <c r="E164" s="361"/>
    </row>
    <row r="165" spans="1:5" ht="12.75">
      <c r="A165" s="361"/>
      <c r="B165" s="361"/>
      <c r="C165" s="361"/>
      <c r="D165" s="361"/>
      <c r="E165" s="361"/>
    </row>
    <row r="166" spans="1:5" ht="12.75">
      <c r="A166" s="361"/>
      <c r="B166" s="361"/>
      <c r="C166" s="361"/>
      <c r="D166" s="361"/>
      <c r="E166" s="361"/>
    </row>
    <row r="167" spans="1:5" ht="12.75">
      <c r="A167" s="361"/>
      <c r="B167" s="361"/>
      <c r="C167" s="361"/>
      <c r="D167" s="361"/>
      <c r="E167" s="361"/>
    </row>
    <row r="168" spans="1:5" ht="12.75">
      <c r="A168" s="361"/>
      <c r="B168" s="361"/>
      <c r="C168" s="361"/>
      <c r="D168" s="361"/>
      <c r="E168" s="361"/>
    </row>
    <row r="169" spans="1:5" ht="12.75">
      <c r="A169" s="361"/>
      <c r="B169" s="361"/>
      <c r="C169" s="361"/>
      <c r="D169" s="361"/>
      <c r="E169" s="361"/>
    </row>
    <row r="170" spans="1:5" ht="12.75">
      <c r="A170" s="361"/>
      <c r="B170" s="361"/>
      <c r="C170" s="361"/>
      <c r="D170" s="361"/>
      <c r="E170" s="361"/>
    </row>
    <row r="171" spans="1:5" ht="12.75">
      <c r="A171" s="361"/>
      <c r="B171" s="361"/>
      <c r="C171" s="361"/>
      <c r="D171" s="361"/>
      <c r="E171" s="361"/>
    </row>
    <row r="172" spans="1:5" ht="12.75">
      <c r="A172" s="361"/>
      <c r="B172" s="361"/>
      <c r="C172" s="361"/>
      <c r="D172" s="361"/>
      <c r="E172" s="361"/>
    </row>
    <row r="173" spans="1:5" ht="12.75">
      <c r="A173" s="361"/>
      <c r="B173" s="361"/>
      <c r="C173" s="361"/>
      <c r="D173" s="361"/>
      <c r="E173" s="361"/>
    </row>
    <row r="174" spans="1:5" ht="12.75">
      <c r="A174" s="361"/>
      <c r="B174" s="361"/>
      <c r="C174" s="361"/>
      <c r="D174" s="361"/>
      <c r="E174" s="361"/>
    </row>
    <row r="175" spans="1:5" ht="12.75">
      <c r="A175" s="361"/>
      <c r="B175" s="361"/>
      <c r="C175" s="361"/>
      <c r="D175" s="361"/>
      <c r="E175" s="361"/>
    </row>
    <row r="176" spans="1:5" ht="12.75">
      <c r="A176" s="361"/>
      <c r="B176" s="361"/>
      <c r="C176" s="361"/>
      <c r="D176" s="361"/>
      <c r="E176" s="361"/>
    </row>
    <row r="177" spans="1:5" ht="12.75">
      <c r="A177" s="361"/>
      <c r="B177" s="361"/>
      <c r="C177" s="361"/>
      <c r="D177" s="361"/>
      <c r="E177" s="361"/>
    </row>
    <row r="178" spans="1:5" ht="12.75">
      <c r="A178" s="361"/>
      <c r="B178" s="361"/>
      <c r="C178" s="361"/>
      <c r="D178" s="361"/>
      <c r="E178" s="361"/>
    </row>
    <row r="179" spans="1:5" ht="12.75">
      <c r="A179" s="361"/>
      <c r="B179" s="361"/>
      <c r="C179" s="361"/>
      <c r="D179" s="361"/>
      <c r="E179" s="361"/>
    </row>
    <row r="180" spans="1:5" ht="12.75">
      <c r="A180" s="361"/>
      <c r="B180" s="361"/>
      <c r="C180" s="361"/>
      <c r="D180" s="361"/>
      <c r="E180" s="361"/>
    </row>
    <row r="181" spans="1:5" ht="12.75">
      <c r="A181" s="361"/>
      <c r="B181" s="361"/>
      <c r="C181" s="361"/>
      <c r="D181" s="361"/>
      <c r="E181" s="361"/>
    </row>
    <row r="182" spans="1:5" ht="12.75">
      <c r="A182" s="361"/>
      <c r="B182" s="361"/>
      <c r="C182" s="361"/>
      <c r="D182" s="361"/>
      <c r="E182" s="361"/>
    </row>
  </sheetData>
  <sheetProtection/>
  <mergeCells count="5">
    <mergeCell ref="A1:E1"/>
    <mergeCell ref="A2:E2"/>
    <mergeCell ref="A93:E93"/>
    <mergeCell ref="A94:E94"/>
    <mergeCell ref="A95:E95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55.7109375" style="182" customWidth="1"/>
    <col min="2" max="2" width="14.00390625" style="182" customWidth="1"/>
    <col min="3" max="3" width="11.8515625" style="182" customWidth="1"/>
    <col min="4" max="4" width="12.57421875" style="182" customWidth="1"/>
    <col min="5" max="5" width="11.00390625" style="182" customWidth="1"/>
    <col min="6" max="16384" width="9.140625" style="182" customWidth="1"/>
  </cols>
  <sheetData>
    <row r="1" spans="1:5" ht="36.75" customHeight="1">
      <c r="A1" s="513" t="s">
        <v>296</v>
      </c>
      <c r="B1" s="513"/>
      <c r="C1" s="513"/>
      <c r="D1" s="513"/>
      <c r="E1" s="513"/>
    </row>
    <row r="2" spans="1:2" ht="12.75">
      <c r="A2" s="269"/>
      <c r="B2" s="269"/>
    </row>
    <row r="3" spans="1:2" ht="12.75">
      <c r="A3" s="269"/>
      <c r="B3" s="269"/>
    </row>
    <row r="4" spans="1:2" ht="12.75">
      <c r="A4" s="269"/>
      <c r="B4" s="269"/>
    </row>
    <row r="5" ht="12.75">
      <c r="E5" s="240" t="s">
        <v>549</v>
      </c>
    </row>
    <row r="6" ht="12.75">
      <c r="E6" s="240" t="s">
        <v>261</v>
      </c>
    </row>
    <row r="8" spans="1:5" ht="25.5">
      <c r="A8" s="270" t="s">
        <v>1</v>
      </c>
      <c r="B8" s="271" t="s">
        <v>163</v>
      </c>
      <c r="C8" s="271" t="s">
        <v>323</v>
      </c>
      <c r="D8" s="271" t="s">
        <v>324</v>
      </c>
      <c r="E8" s="271" t="s">
        <v>389</v>
      </c>
    </row>
    <row r="9" spans="1:5" ht="30" customHeight="1">
      <c r="A9" s="277" t="s">
        <v>294</v>
      </c>
      <c r="B9" s="278"/>
      <c r="C9" s="278"/>
      <c r="D9" s="278"/>
      <c r="E9" s="278"/>
    </row>
    <row r="10" spans="1:8" ht="12.75">
      <c r="A10" s="272" t="s">
        <v>305</v>
      </c>
      <c r="B10" s="273">
        <v>8500</v>
      </c>
      <c r="C10" s="273">
        <v>8500</v>
      </c>
      <c r="D10" s="273">
        <v>3698</v>
      </c>
      <c r="E10" s="347">
        <f>D10/C10</f>
        <v>0.4350588235294118</v>
      </c>
      <c r="H10" s="183"/>
    </row>
    <row r="11" spans="1:8" ht="12.75">
      <c r="A11" s="272" t="s">
        <v>306</v>
      </c>
      <c r="B11" s="273">
        <v>35507</v>
      </c>
      <c r="C11" s="273">
        <v>35507</v>
      </c>
      <c r="D11" s="273">
        <v>31829</v>
      </c>
      <c r="E11" s="347">
        <f aca="true" t="shared" si="0" ref="E11:E19">D11/C11</f>
        <v>0.8964147914495734</v>
      </c>
      <c r="H11" s="183"/>
    </row>
    <row r="12" spans="1:5" ht="25.5" customHeight="1">
      <c r="A12" s="279" t="s">
        <v>300</v>
      </c>
      <c r="B12" s="273"/>
      <c r="C12" s="273"/>
      <c r="D12" s="273"/>
      <c r="E12" s="347"/>
    </row>
    <row r="13" spans="1:8" ht="12.75">
      <c r="A13" s="272" t="s">
        <v>301</v>
      </c>
      <c r="B13" s="273">
        <v>10485</v>
      </c>
      <c r="C13" s="273">
        <v>10485</v>
      </c>
      <c r="D13" s="273">
        <v>13813</v>
      </c>
      <c r="E13" s="347">
        <f t="shared" si="0"/>
        <v>1.3174058178350023</v>
      </c>
      <c r="H13" s="183"/>
    </row>
    <row r="14" spans="1:8" ht="12.75">
      <c r="A14" s="280" t="s">
        <v>302</v>
      </c>
      <c r="B14" s="273">
        <v>1078</v>
      </c>
      <c r="C14" s="273">
        <v>1078</v>
      </c>
      <c r="D14" s="273">
        <v>1236</v>
      </c>
      <c r="E14" s="347">
        <f t="shared" si="0"/>
        <v>1.1465677179962894</v>
      </c>
      <c r="H14" s="183"/>
    </row>
    <row r="15" spans="1:8" ht="12.75">
      <c r="A15" s="280" t="s">
        <v>307</v>
      </c>
      <c r="B15" s="273">
        <v>1853</v>
      </c>
      <c r="C15" s="273">
        <v>1853</v>
      </c>
      <c r="D15" s="273">
        <v>3470</v>
      </c>
      <c r="E15" s="347">
        <f t="shared" si="0"/>
        <v>1.8726389638424177</v>
      </c>
      <c r="H15" s="183"/>
    </row>
    <row r="16" spans="1:5" ht="24.75" customHeight="1">
      <c r="A16" s="279" t="s">
        <v>304</v>
      </c>
      <c r="B16" s="281">
        <v>0</v>
      </c>
      <c r="C16" s="281">
        <v>0</v>
      </c>
      <c r="D16" s="281">
        <v>0</v>
      </c>
      <c r="E16" s="347"/>
    </row>
    <row r="17" spans="1:5" ht="24.75" customHeight="1">
      <c r="A17" s="279" t="s">
        <v>298</v>
      </c>
      <c r="B17" s="273">
        <v>0</v>
      </c>
      <c r="C17" s="273">
        <v>0</v>
      </c>
      <c r="D17" s="273">
        <v>0</v>
      </c>
      <c r="E17" s="347"/>
    </row>
    <row r="18" spans="1:5" ht="12.75">
      <c r="A18" s="282" t="s">
        <v>299</v>
      </c>
      <c r="B18" s="273"/>
      <c r="C18" s="273"/>
      <c r="D18" s="273"/>
      <c r="E18" s="347"/>
    </row>
    <row r="19" spans="1:8" ht="12.75">
      <c r="A19" s="283" t="s">
        <v>303</v>
      </c>
      <c r="B19" s="284">
        <v>4135</v>
      </c>
      <c r="C19" s="284">
        <v>4135</v>
      </c>
      <c r="D19" s="284">
        <v>1597</v>
      </c>
      <c r="E19" s="347">
        <f t="shared" si="0"/>
        <v>0.38621523579201933</v>
      </c>
      <c r="H19" s="183"/>
    </row>
    <row r="20" spans="1:8" ht="15.75" customHeight="1">
      <c r="A20" s="274" t="s">
        <v>295</v>
      </c>
      <c r="B20" s="275">
        <f>SUM(B10:B11,B13:B15,B16:B17,B19)</f>
        <v>61558</v>
      </c>
      <c r="C20" s="275">
        <f>SUM(C10:C11,C13:C15,C16:C17,C19)</f>
        <v>61558</v>
      </c>
      <c r="D20" s="275">
        <f>SUM(D10:D11,D13:D15,D16:D17,D19)</f>
        <v>55643</v>
      </c>
      <c r="E20" s="348">
        <f>D20/C20</f>
        <v>0.9039117580168297</v>
      </c>
      <c r="H20" s="183"/>
    </row>
  </sheetData>
  <sheetProtection/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7109375" style="0" customWidth="1"/>
    <col min="5" max="5" width="28.421875" style="0" customWidth="1"/>
  </cols>
  <sheetData>
    <row r="1" spans="1:8" ht="15.75">
      <c r="A1" s="514" t="s">
        <v>402</v>
      </c>
      <c r="B1" s="514"/>
      <c r="C1" s="514"/>
      <c r="D1" s="514"/>
      <c r="E1" s="514"/>
      <c r="F1" s="514"/>
      <c r="G1" s="514"/>
      <c r="H1" s="514"/>
    </row>
    <row r="2" spans="1:8" ht="15.75">
      <c r="A2" s="514" t="s">
        <v>403</v>
      </c>
      <c r="B2" s="514"/>
      <c r="C2" s="514"/>
      <c r="D2" s="514"/>
      <c r="E2" s="514"/>
      <c r="F2" s="514"/>
      <c r="G2" s="514"/>
      <c r="H2" s="514"/>
    </row>
    <row r="3" spans="1:8" ht="12.75">
      <c r="A3" s="360"/>
      <c r="B3" s="360"/>
      <c r="C3" s="360"/>
      <c r="D3" s="360"/>
      <c r="E3" s="360"/>
      <c r="F3" s="360"/>
      <c r="G3" s="360"/>
      <c r="H3" s="360"/>
    </row>
    <row r="4" spans="1:8" ht="12.75">
      <c r="A4" s="360"/>
      <c r="B4" s="360"/>
      <c r="C4" s="360"/>
      <c r="D4" s="360"/>
      <c r="E4" s="360"/>
      <c r="F4" s="360"/>
      <c r="G4" s="360"/>
      <c r="H4" s="360"/>
    </row>
    <row r="5" spans="1:8" ht="12.75">
      <c r="A5" s="360"/>
      <c r="B5" s="360"/>
      <c r="C5" s="360"/>
      <c r="D5" s="360"/>
      <c r="E5" s="360"/>
      <c r="F5" s="360"/>
      <c r="G5" s="360"/>
      <c r="H5" s="360"/>
    </row>
    <row r="6" spans="3:8" ht="12.75">
      <c r="C6" s="525" t="s">
        <v>550</v>
      </c>
      <c r="D6" s="525"/>
      <c r="E6" s="525"/>
      <c r="F6" s="525"/>
      <c r="G6" s="525"/>
      <c r="H6" s="102"/>
    </row>
    <row r="7" spans="5:8" ht="12.75">
      <c r="E7" s="359"/>
      <c r="F7" s="358"/>
      <c r="G7" s="357" t="s">
        <v>0</v>
      </c>
      <c r="H7" s="102"/>
    </row>
    <row r="9" spans="2:7" ht="12.75">
      <c r="B9" s="515" t="s">
        <v>401</v>
      </c>
      <c r="C9" s="516"/>
      <c r="D9" s="516"/>
      <c r="E9" s="516"/>
      <c r="F9" s="519">
        <v>2015</v>
      </c>
      <c r="G9" s="521">
        <v>2016</v>
      </c>
    </row>
    <row r="10" spans="2:7" ht="12.75">
      <c r="B10" s="517"/>
      <c r="C10" s="518"/>
      <c r="D10" s="518"/>
      <c r="E10" s="518"/>
      <c r="F10" s="520"/>
      <c r="G10" s="522"/>
    </row>
    <row r="11" spans="2:7" ht="20.25" customHeight="1">
      <c r="B11" s="540" t="s">
        <v>400</v>
      </c>
      <c r="C11" s="541"/>
      <c r="D11" s="541"/>
      <c r="E11" s="542"/>
      <c r="F11" s="356">
        <v>157259</v>
      </c>
      <c r="G11" s="355">
        <v>157259</v>
      </c>
    </row>
    <row r="12" spans="2:7" ht="6.75" customHeight="1">
      <c r="B12" s="528" t="s">
        <v>399</v>
      </c>
      <c r="C12" s="529"/>
      <c r="D12" s="529"/>
      <c r="E12" s="530"/>
      <c r="F12" s="543">
        <v>110</v>
      </c>
      <c r="G12" s="526">
        <v>110</v>
      </c>
    </row>
    <row r="13" spans="2:7" ht="11.25" customHeight="1">
      <c r="B13" s="531"/>
      <c r="C13" s="532"/>
      <c r="D13" s="532"/>
      <c r="E13" s="533"/>
      <c r="F13" s="544"/>
      <c r="G13" s="527"/>
    </row>
    <row r="14" spans="2:7" ht="12.75">
      <c r="B14" s="528" t="s">
        <v>398</v>
      </c>
      <c r="C14" s="534"/>
      <c r="D14" s="534"/>
      <c r="E14" s="535"/>
      <c r="F14" s="543">
        <v>30</v>
      </c>
      <c r="G14" s="526">
        <v>30</v>
      </c>
    </row>
    <row r="15" spans="2:7" ht="6" customHeight="1">
      <c r="B15" s="536"/>
      <c r="C15" s="537"/>
      <c r="D15" s="537"/>
      <c r="E15" s="538"/>
      <c r="F15" s="544"/>
      <c r="G15" s="527"/>
    </row>
    <row r="16" spans="2:7" ht="17.25" customHeight="1">
      <c r="B16" s="539" t="s">
        <v>397</v>
      </c>
      <c r="C16" s="534"/>
      <c r="D16" s="534"/>
      <c r="E16" s="535"/>
      <c r="F16" s="354">
        <v>3000</v>
      </c>
      <c r="G16" s="353">
        <v>3000</v>
      </c>
    </row>
    <row r="17" spans="2:7" ht="19.5" customHeight="1">
      <c r="B17" s="523" t="s">
        <v>295</v>
      </c>
      <c r="C17" s="524"/>
      <c r="D17" s="524"/>
      <c r="E17" s="352"/>
      <c r="F17" s="351">
        <v>160399</v>
      </c>
      <c r="G17" s="350">
        <f>SUM(G11:G16)</f>
        <v>160399</v>
      </c>
    </row>
  </sheetData>
  <sheetProtection/>
  <mergeCells count="15">
    <mergeCell ref="B16:E16"/>
    <mergeCell ref="B11:E11"/>
    <mergeCell ref="F14:F15"/>
    <mergeCell ref="G14:G15"/>
    <mergeCell ref="F12:F13"/>
    <mergeCell ref="A1:H1"/>
    <mergeCell ref="A2:H2"/>
    <mergeCell ref="B9:E10"/>
    <mergeCell ref="F9:F10"/>
    <mergeCell ref="G9:G10"/>
    <mergeCell ref="B17:D17"/>
    <mergeCell ref="C6:G6"/>
    <mergeCell ref="G12:G13"/>
    <mergeCell ref="B12:E13"/>
    <mergeCell ref="B14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5.7109375" style="0" customWidth="1"/>
    <col min="2" max="2" width="8.7109375" style="0" customWidth="1"/>
    <col min="3" max="3" width="5.421875" style="0" customWidth="1"/>
    <col min="4" max="4" width="40.00390625" style="0" customWidth="1"/>
    <col min="5" max="5" width="17.00390625" style="0" customWidth="1"/>
  </cols>
  <sheetData>
    <row r="1" spans="1:14" ht="15.75">
      <c r="A1" s="374" t="s">
        <v>490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8" ht="15.75">
      <c r="A2" s="514"/>
      <c r="B2" s="514"/>
      <c r="C2" s="514"/>
      <c r="D2" s="514"/>
      <c r="E2" s="514"/>
      <c r="F2" s="514"/>
      <c r="G2" s="514"/>
      <c r="H2" s="514"/>
    </row>
    <row r="3" ht="12.75">
      <c r="G3" s="128" t="s">
        <v>551</v>
      </c>
    </row>
    <row r="4" ht="12.75">
      <c r="G4" s="128" t="s">
        <v>0</v>
      </c>
    </row>
    <row r="5" spans="3:5" ht="21.75" customHeight="1">
      <c r="C5" s="375"/>
      <c r="D5" s="378" t="s">
        <v>1</v>
      </c>
      <c r="E5" s="379" t="s">
        <v>491</v>
      </c>
    </row>
    <row r="6" spans="3:5" ht="13.5" customHeight="1">
      <c r="C6" s="12" t="s">
        <v>51</v>
      </c>
      <c r="D6" s="314" t="s">
        <v>492</v>
      </c>
      <c r="E6" s="63">
        <v>2436136</v>
      </c>
    </row>
    <row r="7" spans="3:5" ht="13.5" customHeight="1">
      <c r="C7" s="12" t="s">
        <v>60</v>
      </c>
      <c r="D7" s="314" t="s">
        <v>493</v>
      </c>
      <c r="E7" s="63">
        <v>303571</v>
      </c>
    </row>
    <row r="8" spans="3:5" ht="13.5" customHeight="1">
      <c r="C8" s="12" t="s">
        <v>66</v>
      </c>
      <c r="D8" s="376" t="s">
        <v>494</v>
      </c>
      <c r="E8" s="32">
        <f>SUM(E6:E7)</f>
        <v>2739707</v>
      </c>
    </row>
    <row r="9" spans="3:5" ht="13.5" customHeight="1">
      <c r="C9" s="12" t="s">
        <v>73</v>
      </c>
      <c r="D9" s="314" t="s">
        <v>314</v>
      </c>
      <c r="E9" s="63">
        <v>800000</v>
      </c>
    </row>
    <row r="10" spans="3:5" ht="13.5" customHeight="1">
      <c r="C10" s="12" t="s">
        <v>510</v>
      </c>
      <c r="D10" s="314" t="s">
        <v>316</v>
      </c>
      <c r="E10" s="63">
        <v>1612389</v>
      </c>
    </row>
    <row r="11" spans="3:5" ht="13.5" customHeight="1">
      <c r="C11" s="12" t="s">
        <v>511</v>
      </c>
      <c r="D11" s="314" t="s">
        <v>495</v>
      </c>
      <c r="E11" s="63">
        <v>10790</v>
      </c>
    </row>
    <row r="12" spans="3:5" ht="13.5" customHeight="1">
      <c r="C12" s="12" t="s">
        <v>512</v>
      </c>
      <c r="D12" s="376" t="s">
        <v>496</v>
      </c>
      <c r="E12" s="32">
        <f>SUM(E9:E11)</f>
        <v>2423179</v>
      </c>
    </row>
    <row r="13" spans="3:5" ht="13.5" customHeight="1">
      <c r="C13" s="12" t="s">
        <v>513</v>
      </c>
      <c r="D13" s="376" t="s">
        <v>497</v>
      </c>
      <c r="E13" s="32">
        <f>SUM(E12,E8)</f>
        <v>5162886</v>
      </c>
    </row>
    <row r="14" spans="3:5" ht="13.5" customHeight="1">
      <c r="C14" s="12" t="s">
        <v>514</v>
      </c>
      <c r="D14" s="314" t="s">
        <v>498</v>
      </c>
      <c r="E14" s="63">
        <v>389520</v>
      </c>
    </row>
    <row r="15" spans="3:5" ht="13.5" customHeight="1">
      <c r="C15" s="12" t="s">
        <v>515</v>
      </c>
      <c r="D15" s="314" t="s">
        <v>499</v>
      </c>
      <c r="E15" s="63">
        <v>416618</v>
      </c>
    </row>
    <row r="16" spans="3:5" ht="13.5" customHeight="1">
      <c r="C16" s="12" t="s">
        <v>516</v>
      </c>
      <c r="D16" s="376" t="s">
        <v>500</v>
      </c>
      <c r="E16" s="32">
        <f>SUM(E14:E15)</f>
        <v>806138</v>
      </c>
    </row>
    <row r="17" spans="3:5" ht="13.5" customHeight="1">
      <c r="C17" s="12" t="s">
        <v>517</v>
      </c>
      <c r="D17" s="314" t="s">
        <v>315</v>
      </c>
      <c r="E17" s="63">
        <v>2002490</v>
      </c>
    </row>
    <row r="18" spans="3:5" ht="13.5" customHeight="1">
      <c r="C18" s="12" t="s">
        <v>518</v>
      </c>
      <c r="D18" s="314" t="s">
        <v>501</v>
      </c>
      <c r="E18" s="63">
        <v>1083855</v>
      </c>
    </row>
    <row r="19" spans="3:5" ht="13.5" customHeight="1">
      <c r="C19" s="12" t="s">
        <v>519</v>
      </c>
      <c r="D19" s="44" t="s">
        <v>530</v>
      </c>
      <c r="E19" s="63">
        <v>15774</v>
      </c>
    </row>
    <row r="20" spans="3:5" ht="13.5" customHeight="1">
      <c r="C20" s="12" t="s">
        <v>520</v>
      </c>
      <c r="D20" s="376" t="s">
        <v>502</v>
      </c>
      <c r="E20" s="32">
        <v>3102119</v>
      </c>
    </row>
    <row r="21" spans="3:5" ht="13.5" customHeight="1">
      <c r="C21" s="12" t="s">
        <v>521</v>
      </c>
      <c r="D21" s="376" t="s">
        <v>503</v>
      </c>
      <c r="E21" s="32">
        <f>SUM(E20,E16)</f>
        <v>3908257</v>
      </c>
    </row>
    <row r="22" spans="3:5" ht="13.5" customHeight="1">
      <c r="C22" s="12" t="s">
        <v>522</v>
      </c>
      <c r="D22" s="376" t="s">
        <v>504</v>
      </c>
      <c r="E22" s="32">
        <f>E13-E21</f>
        <v>1254629</v>
      </c>
    </row>
    <row r="23" spans="3:5" ht="13.5" customHeight="1">
      <c r="C23" s="12" t="s">
        <v>523</v>
      </c>
      <c r="D23" s="376" t="s">
        <v>505</v>
      </c>
      <c r="E23" s="32">
        <f>SUM(E24:E25)</f>
        <v>1609896</v>
      </c>
    </row>
    <row r="24" spans="3:5" ht="13.5" customHeight="1">
      <c r="C24" s="12" t="s">
        <v>524</v>
      </c>
      <c r="D24" s="314" t="s">
        <v>506</v>
      </c>
      <c r="E24" s="63">
        <v>99</v>
      </c>
    </row>
    <row r="25" spans="3:5" ht="13.5" customHeight="1">
      <c r="C25" s="12" t="s">
        <v>525</v>
      </c>
      <c r="D25" s="314" t="s">
        <v>507</v>
      </c>
      <c r="E25" s="63">
        <v>1609797</v>
      </c>
    </row>
    <row r="26" spans="3:5" ht="13.5" customHeight="1">
      <c r="C26" s="12" t="s">
        <v>526</v>
      </c>
      <c r="D26" s="376" t="s">
        <v>508</v>
      </c>
      <c r="E26" s="32">
        <f>E27-E23</f>
        <v>-360329</v>
      </c>
    </row>
    <row r="27" spans="3:5" ht="13.5" customHeight="1">
      <c r="C27" s="12" t="s">
        <v>527</v>
      </c>
      <c r="D27" s="376" t="s">
        <v>509</v>
      </c>
      <c r="E27" s="32">
        <f>SUM(E28:E29)</f>
        <v>1249567</v>
      </c>
    </row>
    <row r="28" spans="3:5" ht="13.5" customHeight="1">
      <c r="C28" s="12" t="s">
        <v>528</v>
      </c>
      <c r="D28" s="314" t="s">
        <v>506</v>
      </c>
      <c r="E28" s="63">
        <v>100</v>
      </c>
    </row>
    <row r="29" spans="3:5" ht="13.5" customHeight="1">
      <c r="C29" s="68" t="s">
        <v>529</v>
      </c>
      <c r="D29" s="377" t="s">
        <v>507</v>
      </c>
      <c r="E29" s="159">
        <v>1249467</v>
      </c>
    </row>
  </sheetData>
  <sheetProtection/>
  <mergeCells count="1">
    <mergeCell ref="A2:H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  <col min="16" max="16" width="10.421875" style="0" customWidth="1"/>
  </cols>
  <sheetData>
    <row r="1" spans="1:15" ht="15.75">
      <c r="A1" s="436" t="s">
        <v>204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</row>
    <row r="2" spans="1:7" ht="15.75">
      <c r="A2" s="140"/>
      <c r="B2" s="140"/>
      <c r="C2" s="140"/>
      <c r="D2" s="140"/>
      <c r="E2" s="140"/>
      <c r="F2" s="140"/>
      <c r="G2" s="140"/>
    </row>
    <row r="3" spans="1:16" ht="15.75">
      <c r="A3" s="140"/>
      <c r="B3" s="140"/>
      <c r="C3" s="402" t="s">
        <v>539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</row>
    <row r="4" spans="6:16" ht="12.75">
      <c r="F4" s="405"/>
      <c r="G4" s="405"/>
      <c r="N4" s="389" t="s">
        <v>0</v>
      </c>
      <c r="O4" s="389"/>
      <c r="P4" s="389"/>
    </row>
    <row r="5" spans="1:16" ht="21" customHeight="1">
      <c r="A5" s="409" t="s">
        <v>1</v>
      </c>
      <c r="B5" s="410"/>
      <c r="C5" s="411"/>
      <c r="D5" s="393" t="s">
        <v>163</v>
      </c>
      <c r="E5" s="393"/>
      <c r="F5" s="393"/>
      <c r="G5" s="393"/>
      <c r="H5" s="393" t="s">
        <v>163</v>
      </c>
      <c r="I5" s="393"/>
      <c r="J5" s="393"/>
      <c r="K5" s="393"/>
      <c r="L5" s="393" t="s">
        <v>324</v>
      </c>
      <c r="M5" s="393"/>
      <c r="N5" s="393"/>
      <c r="O5" s="393"/>
      <c r="P5" s="390" t="s">
        <v>389</v>
      </c>
    </row>
    <row r="6" spans="1:16" ht="25.5">
      <c r="A6" s="412"/>
      <c r="B6" s="413"/>
      <c r="C6" s="414"/>
      <c r="D6" s="3" t="s">
        <v>2</v>
      </c>
      <c r="E6" s="3" t="s">
        <v>3</v>
      </c>
      <c r="F6" s="3" t="s">
        <v>43</v>
      </c>
      <c r="G6" s="394" t="s">
        <v>4</v>
      </c>
      <c r="H6" s="3" t="s">
        <v>2</v>
      </c>
      <c r="I6" s="3" t="s">
        <v>3</v>
      </c>
      <c r="J6" s="3" t="s">
        <v>43</v>
      </c>
      <c r="K6" s="394" t="s">
        <v>4</v>
      </c>
      <c r="L6" s="3" t="s">
        <v>2</v>
      </c>
      <c r="M6" s="3" t="s">
        <v>3</v>
      </c>
      <c r="N6" s="3" t="s">
        <v>43</v>
      </c>
      <c r="O6" s="394" t="s">
        <v>4</v>
      </c>
      <c r="P6" s="391"/>
    </row>
    <row r="7" spans="1:16" ht="13.5" thickBot="1">
      <c r="A7" s="415"/>
      <c r="B7" s="416"/>
      <c r="C7" s="417"/>
      <c r="D7" s="396" t="s">
        <v>5</v>
      </c>
      <c r="E7" s="396"/>
      <c r="F7" s="396"/>
      <c r="G7" s="395"/>
      <c r="H7" s="396" t="s">
        <v>5</v>
      </c>
      <c r="I7" s="396"/>
      <c r="J7" s="396"/>
      <c r="K7" s="395"/>
      <c r="L7" s="396" t="s">
        <v>5</v>
      </c>
      <c r="M7" s="396"/>
      <c r="N7" s="396"/>
      <c r="O7" s="395"/>
      <c r="P7" s="392"/>
    </row>
    <row r="8" spans="1:16" ht="14.25" customHeight="1" thickTop="1">
      <c r="A8" s="433"/>
      <c r="B8" s="434"/>
      <c r="C8" s="435"/>
      <c r="D8" s="155"/>
      <c r="E8" s="155"/>
      <c r="F8" s="155"/>
      <c r="G8" s="156"/>
      <c r="H8" s="155"/>
      <c r="I8" s="155"/>
      <c r="J8" s="155"/>
      <c r="K8" s="156"/>
      <c r="L8" s="155"/>
      <c r="M8" s="155"/>
      <c r="N8" s="155"/>
      <c r="O8" s="156"/>
      <c r="P8" s="317"/>
    </row>
    <row r="9" spans="1:16" ht="12.75">
      <c r="A9" s="157" t="s">
        <v>25</v>
      </c>
      <c r="B9" s="143"/>
      <c r="C9" s="143"/>
      <c r="D9" s="143"/>
      <c r="E9" s="143"/>
      <c r="F9" s="143"/>
      <c r="G9" s="150"/>
      <c r="H9" s="143"/>
      <c r="I9" s="143"/>
      <c r="J9" s="143"/>
      <c r="K9" s="150"/>
      <c r="L9" s="143"/>
      <c r="M9" s="143"/>
      <c r="N9" s="143"/>
      <c r="O9" s="150"/>
      <c r="P9" s="316"/>
    </row>
    <row r="10" spans="1:16" ht="12.75">
      <c r="A10" s="157" t="s">
        <v>112</v>
      </c>
      <c r="B10" s="143"/>
      <c r="C10" s="143"/>
      <c r="D10" s="142">
        <v>19728</v>
      </c>
      <c r="E10" s="142">
        <v>71146</v>
      </c>
      <c r="F10" s="142">
        <v>0</v>
      </c>
      <c r="G10" s="151">
        <f aca="true" t="shared" si="0" ref="G10:G49">SUM(D10:F10)</f>
        <v>90874</v>
      </c>
      <c r="H10" s="142">
        <v>19728</v>
      </c>
      <c r="I10" s="142">
        <v>81539</v>
      </c>
      <c r="J10" s="142">
        <v>0</v>
      </c>
      <c r="K10" s="151">
        <v>101267</v>
      </c>
      <c r="L10" s="142">
        <v>17415</v>
      </c>
      <c r="M10" s="142">
        <v>78286</v>
      </c>
      <c r="N10" s="142"/>
      <c r="O10" s="151">
        <f>SUM(L10:N10)</f>
        <v>95701</v>
      </c>
      <c r="P10" s="320">
        <f>O10/K10</f>
        <v>0.9450363889519784</v>
      </c>
    </row>
    <row r="11" spans="1:16" ht="12.75">
      <c r="A11" s="157"/>
      <c r="B11" s="408" t="s">
        <v>113</v>
      </c>
      <c r="C11" s="404"/>
      <c r="D11" s="141"/>
      <c r="E11" s="141">
        <v>64280</v>
      </c>
      <c r="F11" s="141"/>
      <c r="G11" s="153">
        <f t="shared" si="0"/>
        <v>64280</v>
      </c>
      <c r="H11" s="141"/>
      <c r="I11" s="141">
        <v>73513</v>
      </c>
      <c r="J11" s="141"/>
      <c r="K11" s="153">
        <v>73513</v>
      </c>
      <c r="L11" s="141"/>
      <c r="M11" s="141">
        <v>67926</v>
      </c>
      <c r="N11" s="141"/>
      <c r="O11" s="153">
        <f aca="true" t="shared" si="1" ref="O11:O75">SUM(L11:N11)</f>
        <v>67926</v>
      </c>
      <c r="P11" s="318">
        <f aca="true" t="shared" si="2" ref="P11:P75">O11/K11</f>
        <v>0.9239998367635657</v>
      </c>
    </row>
    <row r="12" spans="1:16" ht="12.75">
      <c r="A12" s="157" t="s">
        <v>114</v>
      </c>
      <c r="B12" s="143"/>
      <c r="C12" s="143"/>
      <c r="D12" s="142">
        <v>5326</v>
      </c>
      <c r="E12" s="142">
        <v>10532</v>
      </c>
      <c r="F12" s="142">
        <v>0</v>
      </c>
      <c r="G12" s="151">
        <f t="shared" si="0"/>
        <v>15858</v>
      </c>
      <c r="H12" s="142">
        <v>5326</v>
      </c>
      <c r="I12" s="142">
        <v>12029</v>
      </c>
      <c r="J12" s="142">
        <v>0</v>
      </c>
      <c r="K12" s="151">
        <v>17355</v>
      </c>
      <c r="L12" s="142">
        <v>4447</v>
      </c>
      <c r="M12" s="142">
        <v>12790</v>
      </c>
      <c r="N12" s="142"/>
      <c r="O12" s="151">
        <f t="shared" si="1"/>
        <v>17237</v>
      </c>
      <c r="P12" s="320">
        <f t="shared" si="2"/>
        <v>0.9932008066839527</v>
      </c>
    </row>
    <row r="13" spans="1:16" ht="12.75">
      <c r="A13" s="157"/>
      <c r="B13" s="408" t="s">
        <v>113</v>
      </c>
      <c r="C13" s="404"/>
      <c r="D13" s="141"/>
      <c r="E13" s="141">
        <v>8678</v>
      </c>
      <c r="F13" s="141"/>
      <c r="G13" s="153">
        <f t="shared" si="0"/>
        <v>8678</v>
      </c>
      <c r="H13" s="141"/>
      <c r="I13" s="141">
        <v>9931</v>
      </c>
      <c r="J13" s="141"/>
      <c r="K13" s="153">
        <v>9931</v>
      </c>
      <c r="L13" s="141"/>
      <c r="M13" s="141">
        <v>9596</v>
      </c>
      <c r="N13" s="141"/>
      <c r="O13" s="153">
        <f t="shared" si="1"/>
        <v>9596</v>
      </c>
      <c r="P13" s="318">
        <f t="shared" si="2"/>
        <v>0.9662672439834861</v>
      </c>
    </row>
    <row r="14" spans="1:16" ht="12.75">
      <c r="A14" s="157" t="s">
        <v>115</v>
      </c>
      <c r="B14" s="143"/>
      <c r="C14" s="143"/>
      <c r="D14" s="142">
        <v>127571</v>
      </c>
      <c r="E14" s="142">
        <v>48612</v>
      </c>
      <c r="F14" s="142">
        <v>0</v>
      </c>
      <c r="G14" s="151">
        <f t="shared" si="0"/>
        <v>176183</v>
      </c>
      <c r="H14" s="142">
        <v>125827</v>
      </c>
      <c r="I14" s="142">
        <v>75557</v>
      </c>
      <c r="J14" s="142">
        <v>0</v>
      </c>
      <c r="K14" s="151">
        <v>201384</v>
      </c>
      <c r="L14" s="142">
        <v>92654</v>
      </c>
      <c r="M14" s="142">
        <v>54088</v>
      </c>
      <c r="N14" s="142"/>
      <c r="O14" s="151">
        <f t="shared" si="1"/>
        <v>146742</v>
      </c>
      <c r="P14" s="320">
        <f t="shared" si="2"/>
        <v>0.7286676200691217</v>
      </c>
    </row>
    <row r="15" spans="1:16" ht="12.75">
      <c r="A15" s="157" t="s">
        <v>116</v>
      </c>
      <c r="B15" s="143"/>
      <c r="C15" s="143"/>
      <c r="D15" s="142">
        <v>0</v>
      </c>
      <c r="E15" s="142">
        <v>0</v>
      </c>
      <c r="F15" s="142">
        <f>SUM(F16:F19)</f>
        <v>22000</v>
      </c>
      <c r="G15" s="151">
        <f t="shared" si="0"/>
        <v>22000</v>
      </c>
      <c r="H15" s="142">
        <v>0</v>
      </c>
      <c r="I15" s="142">
        <v>0</v>
      </c>
      <c r="J15" s="142">
        <v>22000</v>
      </c>
      <c r="K15" s="151">
        <v>22000</v>
      </c>
      <c r="L15" s="142">
        <f>SUM(L16:L19)</f>
        <v>0</v>
      </c>
      <c r="M15" s="142">
        <f>SUM(M16:M19)</f>
        <v>0</v>
      </c>
      <c r="N15" s="142">
        <f>SUM(N16:N19)</f>
        <v>16241</v>
      </c>
      <c r="O15" s="151">
        <f t="shared" si="1"/>
        <v>16241</v>
      </c>
      <c r="P15" s="320">
        <f t="shared" si="2"/>
        <v>0.7382272727272727</v>
      </c>
    </row>
    <row r="16" spans="1:16" ht="12.75">
      <c r="A16" s="157"/>
      <c r="B16" s="408" t="s">
        <v>252</v>
      </c>
      <c r="C16" s="404"/>
      <c r="D16" s="227"/>
      <c r="E16" s="227"/>
      <c r="F16" s="228">
        <v>7000</v>
      </c>
      <c r="G16" s="151"/>
      <c r="H16" s="227"/>
      <c r="I16" s="227"/>
      <c r="J16" s="228">
        <v>7000</v>
      </c>
      <c r="K16" s="151"/>
      <c r="L16" s="227"/>
      <c r="M16" s="314"/>
      <c r="N16" s="227">
        <v>4776</v>
      </c>
      <c r="O16" s="285">
        <f>SUM(L16:N16)</f>
        <v>4776</v>
      </c>
      <c r="P16" s="318">
        <f>O16/J16</f>
        <v>0.6822857142857143</v>
      </c>
    </row>
    <row r="17" spans="1:16" ht="12.75">
      <c r="A17" s="157"/>
      <c r="B17" s="403" t="s">
        <v>255</v>
      </c>
      <c r="C17" s="404"/>
      <c r="D17" s="227"/>
      <c r="E17" s="227"/>
      <c r="F17" s="228">
        <v>12000</v>
      </c>
      <c r="G17" s="151"/>
      <c r="H17" s="227"/>
      <c r="I17" s="227"/>
      <c r="J17" s="228">
        <v>12000</v>
      </c>
      <c r="K17" s="151"/>
      <c r="L17" s="227"/>
      <c r="M17" s="314"/>
      <c r="N17" s="227">
        <v>10673</v>
      </c>
      <c r="O17" s="285">
        <f>SUM(L17:N17)</f>
        <v>10673</v>
      </c>
      <c r="P17" s="318">
        <f>O17/J17</f>
        <v>0.8894166666666666</v>
      </c>
    </row>
    <row r="18" spans="1:16" ht="12.75">
      <c r="A18" s="157"/>
      <c r="B18" s="403" t="s">
        <v>254</v>
      </c>
      <c r="C18" s="404"/>
      <c r="D18" s="227"/>
      <c r="E18" s="227"/>
      <c r="F18" s="228">
        <v>2000</v>
      </c>
      <c r="G18" s="151"/>
      <c r="H18" s="227"/>
      <c r="I18" s="227"/>
      <c r="J18" s="228">
        <v>2000</v>
      </c>
      <c r="K18" s="151"/>
      <c r="L18" s="227"/>
      <c r="M18" s="314"/>
      <c r="N18" s="227">
        <v>376</v>
      </c>
      <c r="O18" s="285">
        <f>SUM(L18:N18)</f>
        <v>376</v>
      </c>
      <c r="P18" s="318">
        <f>O18/J18</f>
        <v>0.188</v>
      </c>
    </row>
    <row r="19" spans="1:16" ht="12.75">
      <c r="A19" s="157"/>
      <c r="B19" s="403" t="s">
        <v>253</v>
      </c>
      <c r="C19" s="404"/>
      <c r="D19" s="227"/>
      <c r="E19" s="227"/>
      <c r="F19" s="228">
        <v>1000</v>
      </c>
      <c r="G19" s="151"/>
      <c r="H19" s="227"/>
      <c r="I19" s="227"/>
      <c r="J19" s="228">
        <v>1000</v>
      </c>
      <c r="K19" s="151"/>
      <c r="L19" s="227"/>
      <c r="M19" s="314"/>
      <c r="N19" s="227">
        <v>416</v>
      </c>
      <c r="O19" s="285">
        <f>SUM(L19:N19)</f>
        <v>416</v>
      </c>
      <c r="P19" s="318">
        <f>O19/J19</f>
        <v>0.416</v>
      </c>
    </row>
    <row r="20" spans="1:16" ht="12.75">
      <c r="A20" s="157" t="s">
        <v>117</v>
      </c>
      <c r="B20" s="143"/>
      <c r="C20" s="143"/>
      <c r="D20" s="142">
        <f>SUM(D22,D30,D49)</f>
        <v>0</v>
      </c>
      <c r="E20" s="142">
        <f>SUM(E22,E30,E49)</f>
        <v>181962</v>
      </c>
      <c r="F20" s="142">
        <f>SUM(F22,F30,F49)</f>
        <v>0</v>
      </c>
      <c r="G20" s="151">
        <f t="shared" si="0"/>
        <v>181962</v>
      </c>
      <c r="H20" s="142">
        <v>0</v>
      </c>
      <c r="I20" s="142">
        <v>212734</v>
      </c>
      <c r="J20" s="142">
        <v>6304</v>
      </c>
      <c r="K20" s="151">
        <v>219038</v>
      </c>
      <c r="L20" s="142">
        <f>SUM(L22,L30,L49)</f>
        <v>0</v>
      </c>
      <c r="M20" s="142">
        <f>SUM(M21,M22,M29,M30,M49)</f>
        <v>107461</v>
      </c>
      <c r="N20" s="142">
        <f>SUM(N21,N22,N29,N30,N49)</f>
        <v>6138</v>
      </c>
      <c r="O20" s="151">
        <f t="shared" si="1"/>
        <v>113599</v>
      </c>
      <c r="P20" s="320">
        <f t="shared" si="2"/>
        <v>0.5186269049206074</v>
      </c>
    </row>
    <row r="21" spans="1:16" ht="12.75">
      <c r="A21" s="157"/>
      <c r="B21" s="143"/>
      <c r="C21" s="219" t="s">
        <v>327</v>
      </c>
      <c r="D21" s="142"/>
      <c r="E21" s="142"/>
      <c r="F21" s="142"/>
      <c r="G21" s="151">
        <v>0</v>
      </c>
      <c r="H21" s="142"/>
      <c r="I21" s="142"/>
      <c r="J21" s="227">
        <v>6304</v>
      </c>
      <c r="K21" s="151">
        <v>6304</v>
      </c>
      <c r="L21" s="142"/>
      <c r="M21" s="142"/>
      <c r="N21" s="142">
        <v>6138</v>
      </c>
      <c r="O21" s="151">
        <f t="shared" si="1"/>
        <v>6138</v>
      </c>
      <c r="P21" s="320">
        <f t="shared" si="2"/>
        <v>0.9736675126903553</v>
      </c>
    </row>
    <row r="22" spans="1:16" ht="12.75">
      <c r="A22" s="152"/>
      <c r="B22" s="143"/>
      <c r="C22" s="143" t="s">
        <v>118</v>
      </c>
      <c r="D22" s="145">
        <f>SUM(D23:D26)</f>
        <v>0</v>
      </c>
      <c r="E22" s="145">
        <f>SUM(E23:E26)</f>
        <v>18307</v>
      </c>
      <c r="F22" s="145">
        <f>SUM(F23:F26)</f>
        <v>0</v>
      </c>
      <c r="G22" s="154">
        <f t="shared" si="0"/>
        <v>18307</v>
      </c>
      <c r="H22" s="145">
        <v>0</v>
      </c>
      <c r="I22" s="145">
        <v>20407</v>
      </c>
      <c r="J22" s="145">
        <v>0</v>
      </c>
      <c r="K22" s="154">
        <v>20407</v>
      </c>
      <c r="L22" s="145"/>
      <c r="M22" s="145">
        <f>SUM(M23:M26)</f>
        <v>20065</v>
      </c>
      <c r="N22" s="145"/>
      <c r="O22" s="154">
        <f t="shared" si="1"/>
        <v>20065</v>
      </c>
      <c r="P22" s="318">
        <f t="shared" si="2"/>
        <v>0.9832410447395502</v>
      </c>
    </row>
    <row r="23" spans="1:16" ht="12.75">
      <c r="A23" s="152"/>
      <c r="B23" s="143"/>
      <c r="C23" s="131" t="s">
        <v>135</v>
      </c>
      <c r="D23" s="141"/>
      <c r="E23" s="227">
        <v>15397</v>
      </c>
      <c r="F23" s="141"/>
      <c r="G23" s="153">
        <f t="shared" si="0"/>
        <v>15397</v>
      </c>
      <c r="H23" s="141"/>
      <c r="I23" s="227">
        <v>17397</v>
      </c>
      <c r="J23" s="141"/>
      <c r="K23" s="153">
        <v>17397</v>
      </c>
      <c r="L23" s="141"/>
      <c r="M23" s="227">
        <v>17397</v>
      </c>
      <c r="N23" s="141"/>
      <c r="O23" s="285">
        <f t="shared" si="1"/>
        <v>17397</v>
      </c>
      <c r="P23" s="318">
        <f t="shared" si="2"/>
        <v>1</v>
      </c>
    </row>
    <row r="24" spans="1:16" ht="12.75">
      <c r="A24" s="152"/>
      <c r="B24" s="143"/>
      <c r="C24" s="131" t="s">
        <v>136</v>
      </c>
      <c r="D24" s="141"/>
      <c r="E24" s="141">
        <v>1100</v>
      </c>
      <c r="F24" s="141"/>
      <c r="G24" s="153">
        <f t="shared" si="0"/>
        <v>1100</v>
      </c>
      <c r="H24" s="141"/>
      <c r="I24" s="141">
        <v>1100</v>
      </c>
      <c r="J24" s="141"/>
      <c r="K24" s="153">
        <v>1100</v>
      </c>
      <c r="L24" s="141"/>
      <c r="M24" s="141">
        <v>1100</v>
      </c>
      <c r="N24" s="141"/>
      <c r="O24" s="153">
        <f t="shared" si="1"/>
        <v>1100</v>
      </c>
      <c r="P24" s="318">
        <f t="shared" si="2"/>
        <v>1</v>
      </c>
    </row>
    <row r="25" spans="1:16" ht="12.75">
      <c r="A25" s="152"/>
      <c r="B25" s="143"/>
      <c r="C25" s="131" t="s">
        <v>137</v>
      </c>
      <c r="D25" s="141"/>
      <c r="E25" s="141">
        <v>450</v>
      </c>
      <c r="F25" s="141"/>
      <c r="G25" s="153">
        <f t="shared" si="0"/>
        <v>450</v>
      </c>
      <c r="H25" s="141"/>
      <c r="I25" s="141">
        <v>450</v>
      </c>
      <c r="J25" s="141"/>
      <c r="K25" s="153">
        <v>450</v>
      </c>
      <c r="L25" s="141"/>
      <c r="M25" s="141">
        <v>450</v>
      </c>
      <c r="N25" s="141"/>
      <c r="O25" s="153">
        <f t="shared" si="1"/>
        <v>450</v>
      </c>
      <c r="P25" s="318">
        <f t="shared" si="2"/>
        <v>1</v>
      </c>
    </row>
    <row r="26" spans="1:16" ht="12.75">
      <c r="A26" s="152"/>
      <c r="B26" s="143"/>
      <c r="C26" s="286" t="s">
        <v>319</v>
      </c>
      <c r="D26" s="141"/>
      <c r="E26" s="227">
        <v>1360</v>
      </c>
      <c r="F26" s="141"/>
      <c r="G26" s="153">
        <f t="shared" si="0"/>
        <v>1360</v>
      </c>
      <c r="H26" s="141"/>
      <c r="I26" s="227">
        <v>1360</v>
      </c>
      <c r="J26" s="141"/>
      <c r="K26" s="153">
        <v>1360</v>
      </c>
      <c r="L26" s="141"/>
      <c r="M26" s="227">
        <v>1118</v>
      </c>
      <c r="N26" s="141"/>
      <c r="O26" s="285">
        <f t="shared" si="1"/>
        <v>1118</v>
      </c>
      <c r="P26" s="318">
        <f t="shared" si="2"/>
        <v>0.8220588235294117</v>
      </c>
    </row>
    <row r="27" spans="1:16" ht="12.75">
      <c r="A27" s="152"/>
      <c r="B27" s="143"/>
      <c r="C27" s="286" t="s">
        <v>328</v>
      </c>
      <c r="D27" s="141"/>
      <c r="E27" s="227"/>
      <c r="F27" s="141"/>
      <c r="G27" s="153"/>
      <c r="H27" s="141"/>
      <c r="I27" s="227">
        <v>100</v>
      </c>
      <c r="J27" s="141"/>
      <c r="K27" s="153">
        <v>100</v>
      </c>
      <c r="L27" s="141"/>
      <c r="M27" s="227">
        <v>0</v>
      </c>
      <c r="N27" s="227"/>
      <c r="O27" s="285">
        <f t="shared" si="1"/>
        <v>0</v>
      </c>
      <c r="P27" s="318"/>
    </row>
    <row r="28" spans="1:16" ht="12.75">
      <c r="A28" s="152"/>
      <c r="B28" s="143"/>
      <c r="C28" s="286" t="s">
        <v>329</v>
      </c>
      <c r="D28" s="141"/>
      <c r="E28" s="227"/>
      <c r="F28" s="141"/>
      <c r="G28" s="153"/>
      <c r="H28" s="141"/>
      <c r="I28" s="227">
        <v>0</v>
      </c>
      <c r="J28" s="141"/>
      <c r="K28" s="153">
        <v>0</v>
      </c>
      <c r="L28" s="141"/>
      <c r="M28" s="227">
        <v>0</v>
      </c>
      <c r="N28" s="141"/>
      <c r="O28" s="285">
        <f t="shared" si="1"/>
        <v>0</v>
      </c>
      <c r="P28" s="318"/>
    </row>
    <row r="29" spans="1:16" ht="12.75">
      <c r="A29" s="152"/>
      <c r="B29" s="143"/>
      <c r="C29" s="286" t="s">
        <v>330</v>
      </c>
      <c r="D29" s="141"/>
      <c r="E29" s="227"/>
      <c r="F29" s="141"/>
      <c r="G29" s="153"/>
      <c r="H29" s="141"/>
      <c r="I29" s="227">
        <v>34715</v>
      </c>
      <c r="J29" s="141"/>
      <c r="K29" s="153">
        <v>34715</v>
      </c>
      <c r="L29" s="141"/>
      <c r="M29" s="227">
        <v>34715</v>
      </c>
      <c r="N29" s="141"/>
      <c r="O29" s="285">
        <f t="shared" si="1"/>
        <v>34715</v>
      </c>
      <c r="P29" s="318">
        <f t="shared" si="2"/>
        <v>1</v>
      </c>
    </row>
    <row r="30" spans="1:16" ht="12.75">
      <c r="A30" s="152"/>
      <c r="B30" s="143"/>
      <c r="C30" s="219" t="s">
        <v>205</v>
      </c>
      <c r="D30" s="145">
        <f>SUM(D31:D46)</f>
        <v>0</v>
      </c>
      <c r="E30" s="145">
        <f>SUM(E31:E38,E40:E46)</f>
        <v>93655</v>
      </c>
      <c r="F30" s="145">
        <f>SUM(F31:F46)</f>
        <v>0</v>
      </c>
      <c r="G30" s="153">
        <f t="shared" si="0"/>
        <v>93655</v>
      </c>
      <c r="H30" s="145">
        <v>0</v>
      </c>
      <c r="I30" s="145">
        <v>104134</v>
      </c>
      <c r="J30" s="145">
        <v>0</v>
      </c>
      <c r="K30" s="153">
        <v>104134</v>
      </c>
      <c r="L30" s="145">
        <f>SUM(L31:L46)</f>
        <v>0</v>
      </c>
      <c r="M30" s="145">
        <f>SUM(M31:M48)</f>
        <v>52681</v>
      </c>
      <c r="N30" s="145">
        <f>SUM(N31:N46)</f>
        <v>0</v>
      </c>
      <c r="O30" s="154">
        <f t="shared" si="1"/>
        <v>52681</v>
      </c>
      <c r="P30" s="318">
        <f t="shared" si="2"/>
        <v>0.5058962490637063</v>
      </c>
    </row>
    <row r="31" spans="1:16" ht="12.75">
      <c r="A31" s="152"/>
      <c r="B31" s="143"/>
      <c r="C31" s="131" t="s">
        <v>138</v>
      </c>
      <c r="D31" s="141"/>
      <c r="E31" s="141">
        <v>1257</v>
      </c>
      <c r="F31" s="141"/>
      <c r="G31" s="153">
        <f t="shared" si="0"/>
        <v>1257</v>
      </c>
      <c r="H31" s="141"/>
      <c r="I31" s="141">
        <v>1257</v>
      </c>
      <c r="J31" s="141"/>
      <c r="K31" s="153">
        <v>1257</v>
      </c>
      <c r="L31" s="141"/>
      <c r="M31" s="141">
        <v>1257</v>
      </c>
      <c r="N31" s="141"/>
      <c r="O31" s="153">
        <f t="shared" si="1"/>
        <v>1257</v>
      </c>
      <c r="P31" s="318"/>
    </row>
    <row r="32" spans="1:16" ht="12.75">
      <c r="A32" s="152"/>
      <c r="B32" s="143"/>
      <c r="C32" s="286" t="s">
        <v>320</v>
      </c>
      <c r="D32" s="141"/>
      <c r="E32" s="141">
        <v>500</v>
      </c>
      <c r="F32" s="141"/>
      <c r="G32" s="153">
        <f t="shared" si="0"/>
        <v>500</v>
      </c>
      <c r="H32" s="141"/>
      <c r="I32" s="141">
        <v>500</v>
      </c>
      <c r="J32" s="141"/>
      <c r="K32" s="153">
        <v>500</v>
      </c>
      <c r="L32" s="141"/>
      <c r="M32" s="141">
        <v>500</v>
      </c>
      <c r="N32" s="141"/>
      <c r="O32" s="153">
        <f t="shared" si="1"/>
        <v>500</v>
      </c>
      <c r="P32" s="318"/>
    </row>
    <row r="33" spans="1:16" ht="12.75">
      <c r="A33" s="152"/>
      <c r="B33" s="143"/>
      <c r="C33" s="132" t="s">
        <v>139</v>
      </c>
      <c r="D33" s="141"/>
      <c r="E33" s="141">
        <v>200</v>
      </c>
      <c r="F33" s="141"/>
      <c r="G33" s="153">
        <f t="shared" si="0"/>
        <v>200</v>
      </c>
      <c r="H33" s="141"/>
      <c r="I33" s="141">
        <v>200</v>
      </c>
      <c r="J33" s="141"/>
      <c r="K33" s="153">
        <v>200</v>
      </c>
      <c r="L33" s="141"/>
      <c r="M33" s="141">
        <v>126</v>
      </c>
      <c r="N33" s="141"/>
      <c r="O33" s="153">
        <f t="shared" si="1"/>
        <v>126</v>
      </c>
      <c r="P33" s="318"/>
    </row>
    <row r="34" spans="1:16" ht="13.5" customHeight="1">
      <c r="A34" s="152"/>
      <c r="B34" s="143"/>
      <c r="C34" s="226" t="s">
        <v>236</v>
      </c>
      <c r="D34" s="141"/>
      <c r="E34" s="141">
        <v>500</v>
      </c>
      <c r="F34" s="141"/>
      <c r="G34" s="153">
        <f t="shared" si="0"/>
        <v>500</v>
      </c>
      <c r="H34" s="141"/>
      <c r="I34" s="141">
        <v>500</v>
      </c>
      <c r="J34" s="141"/>
      <c r="K34" s="153">
        <v>500</v>
      </c>
      <c r="L34" s="141"/>
      <c r="M34" s="141">
        <v>500</v>
      </c>
      <c r="N34" s="141"/>
      <c r="O34" s="153">
        <f t="shared" si="1"/>
        <v>500</v>
      </c>
      <c r="P34" s="318"/>
    </row>
    <row r="35" spans="1:16" ht="12.75">
      <c r="A35" s="152"/>
      <c r="B35" s="143"/>
      <c r="C35" s="131" t="s">
        <v>140</v>
      </c>
      <c r="D35" s="141"/>
      <c r="E35" s="227">
        <v>2000</v>
      </c>
      <c r="F35" s="141"/>
      <c r="G35" s="153">
        <f t="shared" si="0"/>
        <v>2000</v>
      </c>
      <c r="H35" s="141"/>
      <c r="I35" s="227">
        <v>2000</v>
      </c>
      <c r="J35" s="141"/>
      <c r="K35" s="153">
        <v>2000</v>
      </c>
      <c r="L35" s="141"/>
      <c r="M35" s="227">
        <v>2000</v>
      </c>
      <c r="N35" s="141"/>
      <c r="O35" s="285">
        <f t="shared" si="1"/>
        <v>2000</v>
      </c>
      <c r="P35" s="318"/>
    </row>
    <row r="36" spans="1:16" ht="12.75">
      <c r="A36" s="152"/>
      <c r="B36" s="143"/>
      <c r="C36" s="131" t="s">
        <v>180</v>
      </c>
      <c r="D36" s="141"/>
      <c r="E36" s="141">
        <v>1000</v>
      </c>
      <c r="F36" s="141"/>
      <c r="G36" s="153">
        <f t="shared" si="0"/>
        <v>1000</v>
      </c>
      <c r="H36" s="141"/>
      <c r="I36" s="141">
        <v>1000</v>
      </c>
      <c r="J36" s="141"/>
      <c r="K36" s="153">
        <v>1000</v>
      </c>
      <c r="L36" s="141"/>
      <c r="M36" s="141">
        <v>0</v>
      </c>
      <c r="N36" s="141"/>
      <c r="O36" s="153">
        <f t="shared" si="1"/>
        <v>0</v>
      </c>
      <c r="P36" s="318"/>
    </row>
    <row r="37" spans="1:16" ht="12.75">
      <c r="A37" s="152"/>
      <c r="B37" s="143"/>
      <c r="C37" s="147" t="s">
        <v>141</v>
      </c>
      <c r="D37" s="141"/>
      <c r="E37" s="141">
        <v>2400</v>
      </c>
      <c r="F37" s="141"/>
      <c r="G37" s="153">
        <f t="shared" si="0"/>
        <v>2400</v>
      </c>
      <c r="H37" s="141"/>
      <c r="I37" s="141">
        <v>2400</v>
      </c>
      <c r="J37" s="141"/>
      <c r="K37" s="153">
        <v>2400</v>
      </c>
      <c r="L37" s="141"/>
      <c r="M37" s="141">
        <v>2479</v>
      </c>
      <c r="N37" s="141"/>
      <c r="O37" s="153">
        <f t="shared" si="1"/>
        <v>2479</v>
      </c>
      <c r="P37" s="318"/>
    </row>
    <row r="38" spans="1:16" ht="12.75">
      <c r="A38" s="152"/>
      <c r="B38" s="143"/>
      <c r="C38" s="131" t="s">
        <v>142</v>
      </c>
      <c r="D38" s="141"/>
      <c r="E38" s="141">
        <v>7518</v>
      </c>
      <c r="F38" s="141"/>
      <c r="G38" s="153">
        <f t="shared" si="0"/>
        <v>7518</v>
      </c>
      <c r="H38" s="141"/>
      <c r="I38" s="141">
        <v>8698</v>
      </c>
      <c r="J38" s="141"/>
      <c r="K38" s="153">
        <v>8698</v>
      </c>
      <c r="L38" s="141"/>
      <c r="M38" s="141">
        <v>7480</v>
      </c>
      <c r="N38" s="141"/>
      <c r="O38" s="153">
        <f t="shared" si="1"/>
        <v>7480</v>
      </c>
      <c r="P38" s="318"/>
    </row>
    <row r="39" spans="1:16" ht="12.75">
      <c r="A39" s="152"/>
      <c r="B39" s="143"/>
      <c r="C39" s="174" t="s">
        <v>156</v>
      </c>
      <c r="D39" s="145"/>
      <c r="E39" s="145">
        <v>500</v>
      </c>
      <c r="F39" s="145"/>
      <c r="G39" s="153">
        <f t="shared" si="0"/>
        <v>500</v>
      </c>
      <c r="H39" s="145"/>
      <c r="I39" s="145">
        <v>500</v>
      </c>
      <c r="J39" s="145"/>
      <c r="K39" s="153">
        <v>500</v>
      </c>
      <c r="L39" s="145"/>
      <c r="M39" s="145"/>
      <c r="N39" s="145"/>
      <c r="O39" s="154">
        <f t="shared" si="1"/>
        <v>0</v>
      </c>
      <c r="P39" s="318"/>
    </row>
    <row r="40" spans="1:16" ht="12.75">
      <c r="A40" s="152"/>
      <c r="B40" s="143"/>
      <c r="C40" s="131" t="s">
        <v>143</v>
      </c>
      <c r="D40" s="141"/>
      <c r="E40" s="141"/>
      <c r="F40" s="141"/>
      <c r="G40" s="153"/>
      <c r="H40" s="141"/>
      <c r="I40" s="141"/>
      <c r="J40" s="141"/>
      <c r="K40" s="153"/>
      <c r="L40" s="141"/>
      <c r="M40" s="141"/>
      <c r="N40" s="141"/>
      <c r="O40" s="153"/>
      <c r="P40" s="318"/>
    </row>
    <row r="41" spans="1:16" ht="12.75">
      <c r="A41" s="152"/>
      <c r="B41" s="143"/>
      <c r="C41" s="132" t="s">
        <v>144</v>
      </c>
      <c r="D41" s="141"/>
      <c r="E41" s="141">
        <v>400</v>
      </c>
      <c r="F41" s="141"/>
      <c r="G41" s="153">
        <f t="shared" si="0"/>
        <v>400</v>
      </c>
      <c r="H41" s="141"/>
      <c r="I41" s="141">
        <v>400</v>
      </c>
      <c r="J41" s="141"/>
      <c r="K41" s="153">
        <v>400</v>
      </c>
      <c r="L41" s="141"/>
      <c r="M41" s="227">
        <v>500</v>
      </c>
      <c r="N41" s="227"/>
      <c r="O41" s="285">
        <f t="shared" si="1"/>
        <v>500</v>
      </c>
      <c r="P41" s="318"/>
    </row>
    <row r="42" spans="1:16" ht="12.75">
      <c r="A42" s="152"/>
      <c r="B42" s="143"/>
      <c r="C42" s="131" t="s">
        <v>145</v>
      </c>
      <c r="D42" s="141"/>
      <c r="E42" s="141">
        <v>4000</v>
      </c>
      <c r="F42" s="141"/>
      <c r="G42" s="153">
        <f t="shared" si="0"/>
        <v>4000</v>
      </c>
      <c r="H42" s="141"/>
      <c r="I42" s="141">
        <v>12000</v>
      </c>
      <c r="J42" s="141"/>
      <c r="K42" s="153">
        <v>12000</v>
      </c>
      <c r="L42" s="141"/>
      <c r="M42" s="141">
        <v>12000</v>
      </c>
      <c r="N42" s="141"/>
      <c r="O42" s="153">
        <f t="shared" si="1"/>
        <v>12000</v>
      </c>
      <c r="P42" s="318"/>
    </row>
    <row r="43" spans="1:16" ht="12.75">
      <c r="A43" s="152"/>
      <c r="B43" s="143"/>
      <c r="C43" s="131" t="s">
        <v>146</v>
      </c>
      <c r="D43" s="141"/>
      <c r="E43" s="141">
        <v>300</v>
      </c>
      <c r="F43" s="141"/>
      <c r="G43" s="153">
        <f t="shared" si="0"/>
        <v>300</v>
      </c>
      <c r="H43" s="141"/>
      <c r="I43" s="141">
        <v>300</v>
      </c>
      <c r="J43" s="141"/>
      <c r="K43" s="153">
        <v>300</v>
      </c>
      <c r="L43" s="141"/>
      <c r="M43" s="141">
        <v>300</v>
      </c>
      <c r="N43" s="141"/>
      <c r="O43" s="153">
        <f t="shared" si="1"/>
        <v>300</v>
      </c>
      <c r="P43" s="318"/>
    </row>
    <row r="44" spans="1:16" ht="12.75">
      <c r="A44" s="152"/>
      <c r="B44" s="143"/>
      <c r="C44" s="148" t="s">
        <v>147</v>
      </c>
      <c r="D44" s="141"/>
      <c r="E44" s="141">
        <v>200</v>
      </c>
      <c r="F44" s="141"/>
      <c r="G44" s="153">
        <f t="shared" si="0"/>
        <v>200</v>
      </c>
      <c r="H44" s="141"/>
      <c r="I44" s="141">
        <v>200</v>
      </c>
      <c r="J44" s="141"/>
      <c r="K44" s="153">
        <v>200</v>
      </c>
      <c r="L44" s="141"/>
      <c r="M44" s="141">
        <v>200</v>
      </c>
      <c r="N44" s="141"/>
      <c r="O44" s="153">
        <f t="shared" si="1"/>
        <v>200</v>
      </c>
      <c r="P44" s="318"/>
    </row>
    <row r="45" spans="1:16" ht="12.75">
      <c r="A45" s="152"/>
      <c r="B45" s="143"/>
      <c r="C45" s="131" t="s">
        <v>148</v>
      </c>
      <c r="D45" s="141"/>
      <c r="E45" s="141">
        <v>5000</v>
      </c>
      <c r="F45" s="141"/>
      <c r="G45" s="153">
        <f t="shared" si="0"/>
        <v>5000</v>
      </c>
      <c r="H45" s="141"/>
      <c r="I45" s="141">
        <v>5000</v>
      </c>
      <c r="J45" s="141"/>
      <c r="K45" s="153">
        <v>5000</v>
      </c>
      <c r="L45" s="141"/>
      <c r="M45" s="141">
        <v>3000</v>
      </c>
      <c r="N45" s="141"/>
      <c r="O45" s="153">
        <f t="shared" si="1"/>
        <v>3000</v>
      </c>
      <c r="P45" s="318"/>
    </row>
    <row r="46" spans="1:16" ht="12.75">
      <c r="A46" s="152"/>
      <c r="B46" s="143"/>
      <c r="C46" s="131" t="s">
        <v>150</v>
      </c>
      <c r="D46" s="141"/>
      <c r="E46" s="141">
        <v>68380</v>
      </c>
      <c r="F46" s="141"/>
      <c r="G46" s="153">
        <f t="shared" si="0"/>
        <v>68380</v>
      </c>
      <c r="H46" s="141"/>
      <c r="I46" s="141">
        <v>68380</v>
      </c>
      <c r="J46" s="141"/>
      <c r="K46" s="153">
        <v>68380</v>
      </c>
      <c r="L46" s="141"/>
      <c r="M46" s="141">
        <v>21040</v>
      </c>
      <c r="N46" s="141"/>
      <c r="O46" s="153">
        <f t="shared" si="1"/>
        <v>21040</v>
      </c>
      <c r="P46" s="318"/>
    </row>
    <row r="47" spans="1:16" ht="12.75">
      <c r="A47" s="152"/>
      <c r="B47" s="143"/>
      <c r="C47" s="286" t="s">
        <v>331</v>
      </c>
      <c r="D47" s="141"/>
      <c r="E47" s="141"/>
      <c r="F47" s="141"/>
      <c r="G47" s="153">
        <v>0</v>
      </c>
      <c r="H47" s="141"/>
      <c r="I47" s="141">
        <v>300</v>
      </c>
      <c r="J47" s="141"/>
      <c r="K47" s="153">
        <v>300</v>
      </c>
      <c r="L47" s="141"/>
      <c r="M47" s="141">
        <v>300</v>
      </c>
      <c r="N47" s="141"/>
      <c r="O47" s="153">
        <f t="shared" si="1"/>
        <v>300</v>
      </c>
      <c r="P47" s="318"/>
    </row>
    <row r="48" spans="1:16" ht="12.75">
      <c r="A48" s="152"/>
      <c r="B48" s="143"/>
      <c r="C48" s="286" t="s">
        <v>332</v>
      </c>
      <c r="D48" s="141"/>
      <c r="E48" s="141"/>
      <c r="F48" s="141"/>
      <c r="G48" s="153">
        <v>0</v>
      </c>
      <c r="H48" s="141"/>
      <c r="I48" s="141">
        <v>999</v>
      </c>
      <c r="J48" s="141"/>
      <c r="K48" s="153">
        <v>999</v>
      </c>
      <c r="L48" s="141"/>
      <c r="M48" s="141">
        <v>999</v>
      </c>
      <c r="N48" s="141"/>
      <c r="O48" s="153">
        <f t="shared" si="1"/>
        <v>999</v>
      </c>
      <c r="P48" s="318"/>
    </row>
    <row r="49" spans="1:16" ht="12.75">
      <c r="A49" s="152"/>
      <c r="B49" s="143"/>
      <c r="C49" s="219" t="s">
        <v>206</v>
      </c>
      <c r="D49" s="145"/>
      <c r="E49" s="199">
        <v>70000</v>
      </c>
      <c r="F49" s="145"/>
      <c r="G49" s="153">
        <f t="shared" si="0"/>
        <v>70000</v>
      </c>
      <c r="H49" s="145"/>
      <c r="I49" s="199">
        <v>53478</v>
      </c>
      <c r="J49" s="145"/>
      <c r="K49" s="153">
        <v>53478</v>
      </c>
      <c r="L49" s="145"/>
      <c r="M49" s="199"/>
      <c r="N49" s="145"/>
      <c r="O49" s="315">
        <f t="shared" si="1"/>
        <v>0</v>
      </c>
      <c r="P49" s="318"/>
    </row>
    <row r="50" spans="1:16" ht="12.75">
      <c r="A50" s="157" t="s">
        <v>119</v>
      </c>
      <c r="B50" s="143"/>
      <c r="C50" s="143"/>
      <c r="D50" s="142"/>
      <c r="E50" s="142">
        <f>SUM(E51:E55)</f>
        <v>1655388</v>
      </c>
      <c r="F50" s="142"/>
      <c r="G50" s="151">
        <f aca="true" t="shared" si="3" ref="G50:G75">SUM(D50:F50)</f>
        <v>1655388</v>
      </c>
      <c r="H50" s="142"/>
      <c r="I50" s="142">
        <v>3130254</v>
      </c>
      <c r="J50" s="142"/>
      <c r="K50" s="151">
        <v>3130254</v>
      </c>
      <c r="L50" s="142"/>
      <c r="M50" s="142">
        <f>SUM(M51:M55)</f>
        <v>135425</v>
      </c>
      <c r="N50" s="142"/>
      <c r="O50" s="151">
        <f t="shared" si="1"/>
        <v>135425</v>
      </c>
      <c r="P50" s="320">
        <f t="shared" si="2"/>
        <v>0.04326326234228916</v>
      </c>
    </row>
    <row r="51" spans="1:16" ht="12.75">
      <c r="A51" s="152"/>
      <c r="B51" s="143" t="s">
        <v>120</v>
      </c>
      <c r="C51" s="143"/>
      <c r="D51" s="141"/>
      <c r="E51" s="227">
        <v>1575</v>
      </c>
      <c r="F51" s="141"/>
      <c r="G51" s="153">
        <f t="shared" si="3"/>
        <v>1575</v>
      </c>
      <c r="H51" s="141"/>
      <c r="I51" s="227">
        <v>1575</v>
      </c>
      <c r="J51" s="141"/>
      <c r="K51" s="153">
        <v>1575</v>
      </c>
      <c r="L51" s="141"/>
      <c r="M51" s="227">
        <v>0</v>
      </c>
      <c r="N51" s="141"/>
      <c r="O51" s="285">
        <f t="shared" si="1"/>
        <v>0</v>
      </c>
      <c r="P51" s="318">
        <f t="shared" si="2"/>
        <v>0</v>
      </c>
    </row>
    <row r="52" spans="1:16" ht="12.75">
      <c r="A52" s="152"/>
      <c r="B52" s="143" t="s">
        <v>121</v>
      </c>
      <c r="C52" s="143"/>
      <c r="D52" s="141"/>
      <c r="E52" s="227">
        <v>1282983</v>
      </c>
      <c r="F52" s="141"/>
      <c r="G52" s="153">
        <f t="shared" si="3"/>
        <v>1282983</v>
      </c>
      <c r="H52" s="141"/>
      <c r="I52" s="227">
        <v>2437198</v>
      </c>
      <c r="J52" s="141"/>
      <c r="K52" s="153">
        <v>2437198</v>
      </c>
      <c r="L52" s="141"/>
      <c r="M52" s="227">
        <v>92780</v>
      </c>
      <c r="N52" s="141"/>
      <c r="O52" s="285">
        <f t="shared" si="1"/>
        <v>92780</v>
      </c>
      <c r="P52" s="318">
        <f t="shared" si="2"/>
        <v>0.038068306309130405</v>
      </c>
    </row>
    <row r="53" spans="1:16" ht="12.75">
      <c r="A53" s="152"/>
      <c r="B53" s="143" t="s">
        <v>122</v>
      </c>
      <c r="C53" s="143"/>
      <c r="D53" s="141"/>
      <c r="E53" s="227">
        <v>0</v>
      </c>
      <c r="F53" s="141"/>
      <c r="G53" s="153">
        <f t="shared" si="3"/>
        <v>0</v>
      </c>
      <c r="H53" s="141"/>
      <c r="I53" s="227">
        <v>190</v>
      </c>
      <c r="J53" s="141"/>
      <c r="K53" s="153">
        <v>190</v>
      </c>
      <c r="L53" s="141"/>
      <c r="M53" s="227">
        <v>190</v>
      </c>
      <c r="N53" s="141"/>
      <c r="O53" s="285">
        <f t="shared" si="1"/>
        <v>190</v>
      </c>
      <c r="P53" s="318">
        <f t="shared" si="2"/>
        <v>1</v>
      </c>
    </row>
    <row r="54" spans="1:16" ht="12.75">
      <c r="A54" s="152"/>
      <c r="B54" s="143" t="s">
        <v>123</v>
      </c>
      <c r="C54" s="143"/>
      <c r="D54" s="141"/>
      <c r="E54" s="227">
        <v>18898</v>
      </c>
      <c r="F54" s="141"/>
      <c r="G54" s="153">
        <f t="shared" si="3"/>
        <v>18898</v>
      </c>
      <c r="H54" s="141"/>
      <c r="I54" s="227">
        <v>25371</v>
      </c>
      <c r="J54" s="141"/>
      <c r="K54" s="153">
        <v>25371</v>
      </c>
      <c r="L54" s="141"/>
      <c r="M54" s="227">
        <v>18391</v>
      </c>
      <c r="N54" s="141"/>
      <c r="O54" s="285">
        <f t="shared" si="1"/>
        <v>18391</v>
      </c>
      <c r="P54" s="318">
        <f t="shared" si="2"/>
        <v>0.7248827401363762</v>
      </c>
    </row>
    <row r="55" spans="1:16" ht="12.75">
      <c r="A55" s="152"/>
      <c r="B55" s="143" t="s">
        <v>124</v>
      </c>
      <c r="C55" s="143"/>
      <c r="D55" s="141"/>
      <c r="E55" s="227">
        <v>351932</v>
      </c>
      <c r="F55" s="141"/>
      <c r="G55" s="153">
        <f t="shared" si="3"/>
        <v>351932</v>
      </c>
      <c r="H55" s="141"/>
      <c r="I55" s="227">
        <v>665920</v>
      </c>
      <c r="J55" s="141"/>
      <c r="K55" s="153">
        <v>665920</v>
      </c>
      <c r="L55" s="141"/>
      <c r="M55" s="227">
        <v>24064</v>
      </c>
      <c r="N55" s="141"/>
      <c r="O55" s="285">
        <f t="shared" si="1"/>
        <v>24064</v>
      </c>
      <c r="P55" s="318">
        <f t="shared" si="2"/>
        <v>0.036136472849591546</v>
      </c>
    </row>
    <row r="56" spans="1:16" ht="12.75">
      <c r="A56" s="157" t="s">
        <v>125</v>
      </c>
      <c r="B56" s="143"/>
      <c r="C56" s="143"/>
      <c r="D56" s="142"/>
      <c r="E56" s="142">
        <f>SUM(E57:E59)</f>
        <v>6800</v>
      </c>
      <c r="F56" s="142"/>
      <c r="G56" s="151">
        <f t="shared" si="3"/>
        <v>6800</v>
      </c>
      <c r="H56" s="142"/>
      <c r="I56" s="142">
        <v>131563</v>
      </c>
      <c r="J56" s="142"/>
      <c r="K56" s="151">
        <v>131563</v>
      </c>
      <c r="L56" s="142"/>
      <c r="M56" s="142">
        <f>SUM(M57:M59)</f>
        <v>21004</v>
      </c>
      <c r="N56" s="142"/>
      <c r="O56" s="151">
        <f t="shared" si="1"/>
        <v>21004</v>
      </c>
      <c r="P56" s="320">
        <f t="shared" si="2"/>
        <v>0.15964974954964542</v>
      </c>
    </row>
    <row r="57" spans="1:16" ht="12.75">
      <c r="A57" s="152"/>
      <c r="B57" s="143" t="s">
        <v>126</v>
      </c>
      <c r="C57" s="143"/>
      <c r="D57" s="142"/>
      <c r="E57" s="227">
        <v>5354</v>
      </c>
      <c r="F57" s="142"/>
      <c r="G57" s="153">
        <f t="shared" si="3"/>
        <v>5354</v>
      </c>
      <c r="H57" s="142"/>
      <c r="I57" s="227">
        <v>103592</v>
      </c>
      <c r="J57" s="142"/>
      <c r="K57" s="153">
        <v>103592</v>
      </c>
      <c r="L57" s="142"/>
      <c r="M57" s="227">
        <v>16520</v>
      </c>
      <c r="N57" s="142"/>
      <c r="O57" s="285">
        <f t="shared" si="1"/>
        <v>16520</v>
      </c>
      <c r="P57" s="318">
        <f t="shared" si="2"/>
        <v>0.15947177388215306</v>
      </c>
    </row>
    <row r="58" spans="1:16" ht="12.75">
      <c r="A58" s="152"/>
      <c r="B58" s="219" t="s">
        <v>396</v>
      </c>
      <c r="C58" s="143"/>
      <c r="D58" s="142"/>
      <c r="E58" s="227"/>
      <c r="F58" s="142"/>
      <c r="G58" s="153">
        <v>0</v>
      </c>
      <c r="H58" s="142"/>
      <c r="I58" s="227"/>
      <c r="J58" s="142"/>
      <c r="K58" s="153">
        <v>0</v>
      </c>
      <c r="L58" s="142"/>
      <c r="M58" s="227">
        <v>98</v>
      </c>
      <c r="N58" s="142"/>
      <c r="O58" s="285">
        <f t="shared" si="1"/>
        <v>98</v>
      </c>
      <c r="P58" s="318"/>
    </row>
    <row r="59" spans="1:16" ht="12.75">
      <c r="A59" s="152"/>
      <c r="B59" s="143" t="s">
        <v>127</v>
      </c>
      <c r="C59" s="143"/>
      <c r="D59" s="141"/>
      <c r="E59" s="227">
        <v>1446</v>
      </c>
      <c r="F59" s="141"/>
      <c r="G59" s="153">
        <f t="shared" si="3"/>
        <v>1446</v>
      </c>
      <c r="H59" s="141"/>
      <c r="I59" s="227">
        <v>27971</v>
      </c>
      <c r="J59" s="141"/>
      <c r="K59" s="153">
        <v>27971</v>
      </c>
      <c r="L59" s="141"/>
      <c r="M59" s="227">
        <v>4386</v>
      </c>
      <c r="N59" s="141"/>
      <c r="O59" s="285">
        <f t="shared" si="1"/>
        <v>4386</v>
      </c>
      <c r="P59" s="318">
        <f t="shared" si="2"/>
        <v>0.1568052625934003</v>
      </c>
    </row>
    <row r="60" spans="1:16" ht="12.75">
      <c r="A60" s="157" t="s">
        <v>128</v>
      </c>
      <c r="B60" s="143"/>
      <c r="C60" s="143"/>
      <c r="D60" s="142">
        <f>SUM(D63:D63)</f>
        <v>0</v>
      </c>
      <c r="E60" s="142">
        <f>SUM(E61:E63)</f>
        <v>260795</v>
      </c>
      <c r="F60" s="142">
        <f>SUM(F63:F63)</f>
        <v>0</v>
      </c>
      <c r="G60" s="151">
        <f t="shared" si="3"/>
        <v>260795</v>
      </c>
      <c r="H60" s="142">
        <v>0</v>
      </c>
      <c r="I60" s="142">
        <v>374444</v>
      </c>
      <c r="J60" s="142">
        <v>0</v>
      </c>
      <c r="K60" s="151">
        <v>374444</v>
      </c>
      <c r="L60" s="142"/>
      <c r="M60" s="142">
        <f>SUM(M61:M63)</f>
        <v>260189</v>
      </c>
      <c r="N60" s="142"/>
      <c r="O60" s="151">
        <f t="shared" si="1"/>
        <v>260189</v>
      </c>
      <c r="P60" s="320">
        <f t="shared" si="2"/>
        <v>0.6948675903472883</v>
      </c>
    </row>
    <row r="61" spans="1:16" ht="12.75">
      <c r="A61" s="157"/>
      <c r="B61" s="403" t="s">
        <v>321</v>
      </c>
      <c r="C61" s="437"/>
      <c r="D61" s="142"/>
      <c r="E61" s="227">
        <v>5481</v>
      </c>
      <c r="F61" s="142"/>
      <c r="G61" s="285">
        <f>SUM(E61:F61)</f>
        <v>5481</v>
      </c>
      <c r="H61" s="142"/>
      <c r="I61" s="227">
        <v>0</v>
      </c>
      <c r="J61" s="142"/>
      <c r="K61" s="285">
        <v>0</v>
      </c>
      <c r="L61" s="142"/>
      <c r="M61" s="227"/>
      <c r="N61" s="142"/>
      <c r="O61" s="285">
        <f t="shared" si="1"/>
        <v>0</v>
      </c>
      <c r="P61" s="318"/>
    </row>
    <row r="62" spans="1:16" ht="12.75">
      <c r="A62" s="157"/>
      <c r="B62" s="276" t="s">
        <v>335</v>
      </c>
      <c r="C62" s="234"/>
      <c r="D62" s="142"/>
      <c r="E62" s="227"/>
      <c r="F62" s="142"/>
      <c r="G62" s="285">
        <v>0</v>
      </c>
      <c r="H62" s="142"/>
      <c r="I62" s="227">
        <v>11742</v>
      </c>
      <c r="J62" s="142"/>
      <c r="K62" s="285">
        <v>11742</v>
      </c>
      <c r="L62" s="142"/>
      <c r="M62" s="227">
        <v>11873</v>
      </c>
      <c r="N62" s="142"/>
      <c r="O62" s="285">
        <f t="shared" si="1"/>
        <v>11873</v>
      </c>
      <c r="P62" s="318">
        <f t="shared" si="2"/>
        <v>1.0111565321069664</v>
      </c>
    </row>
    <row r="63" spans="1:16" ht="12.75">
      <c r="A63" s="152"/>
      <c r="B63" s="219" t="s">
        <v>207</v>
      </c>
      <c r="C63" s="143"/>
      <c r="D63" s="141"/>
      <c r="E63" s="141">
        <f>SUM(E64:E67)</f>
        <v>255314</v>
      </c>
      <c r="F63" s="141"/>
      <c r="G63" s="153">
        <f t="shared" si="3"/>
        <v>255314</v>
      </c>
      <c r="H63" s="141"/>
      <c r="I63" s="141">
        <v>362702</v>
      </c>
      <c r="J63" s="141"/>
      <c r="K63" s="153">
        <v>362702</v>
      </c>
      <c r="L63" s="141"/>
      <c r="M63" s="141">
        <v>248316</v>
      </c>
      <c r="N63" s="141"/>
      <c r="O63" s="153">
        <f t="shared" si="1"/>
        <v>248316</v>
      </c>
      <c r="P63" s="318">
        <f t="shared" si="2"/>
        <v>0.6846281520366582</v>
      </c>
    </row>
    <row r="64" spans="1:16" ht="12.75">
      <c r="A64" s="152"/>
      <c r="B64" s="143"/>
      <c r="C64" s="143" t="s">
        <v>165</v>
      </c>
      <c r="D64" s="141"/>
      <c r="E64" s="141">
        <v>242398</v>
      </c>
      <c r="F64" s="141"/>
      <c r="G64" s="153">
        <f t="shared" si="3"/>
        <v>242398</v>
      </c>
      <c r="H64" s="141"/>
      <c r="I64" s="141">
        <v>356208</v>
      </c>
      <c r="J64" s="141"/>
      <c r="K64" s="153">
        <v>356208</v>
      </c>
      <c r="L64" s="141"/>
      <c r="M64" s="141">
        <v>242398</v>
      </c>
      <c r="N64" s="141"/>
      <c r="O64" s="153">
        <f t="shared" si="1"/>
        <v>242398</v>
      </c>
      <c r="P64" s="318">
        <f t="shared" si="2"/>
        <v>0.6804956654538921</v>
      </c>
    </row>
    <row r="65" spans="1:16" ht="12.75">
      <c r="A65" s="152"/>
      <c r="B65" s="143"/>
      <c r="C65" s="219" t="s">
        <v>235</v>
      </c>
      <c r="D65" s="141"/>
      <c r="E65" s="141">
        <v>916</v>
      </c>
      <c r="F65" s="141"/>
      <c r="G65" s="153">
        <f t="shared" si="3"/>
        <v>916</v>
      </c>
      <c r="H65" s="141"/>
      <c r="I65" s="141">
        <v>3319</v>
      </c>
      <c r="J65" s="141"/>
      <c r="K65" s="153">
        <v>3319</v>
      </c>
      <c r="L65" s="141"/>
      <c r="M65" s="141">
        <v>2743</v>
      </c>
      <c r="N65" s="141"/>
      <c r="O65" s="153">
        <f t="shared" si="1"/>
        <v>2743</v>
      </c>
      <c r="P65" s="318"/>
    </row>
    <row r="66" spans="1:16" ht="12.75">
      <c r="A66" s="152"/>
      <c r="B66" s="143"/>
      <c r="C66" s="219" t="s">
        <v>333</v>
      </c>
      <c r="D66" s="141"/>
      <c r="E66" s="141"/>
      <c r="F66" s="141"/>
      <c r="G66" s="153">
        <v>0</v>
      </c>
      <c r="H66" s="141"/>
      <c r="I66" s="141">
        <v>3175</v>
      </c>
      <c r="J66" s="141"/>
      <c r="K66" s="153">
        <v>3175</v>
      </c>
      <c r="L66" s="141"/>
      <c r="M66" s="141">
        <v>3175</v>
      </c>
      <c r="N66" s="141"/>
      <c r="O66" s="153">
        <f t="shared" si="1"/>
        <v>3175</v>
      </c>
      <c r="P66" s="318"/>
    </row>
    <row r="67" spans="1:16" ht="12.75">
      <c r="A67" s="152"/>
      <c r="B67" s="143"/>
      <c r="C67" s="143" t="s">
        <v>159</v>
      </c>
      <c r="D67" s="141"/>
      <c r="E67" s="141">
        <v>12000</v>
      </c>
      <c r="F67" s="141"/>
      <c r="G67" s="153">
        <f t="shared" si="3"/>
        <v>12000</v>
      </c>
      <c r="H67" s="141"/>
      <c r="I67" s="141">
        <v>0</v>
      </c>
      <c r="J67" s="141"/>
      <c r="K67" s="153">
        <v>0</v>
      </c>
      <c r="L67" s="141"/>
      <c r="M67" s="141"/>
      <c r="N67" s="141"/>
      <c r="O67" s="153">
        <f t="shared" si="1"/>
        <v>0</v>
      </c>
      <c r="P67" s="318"/>
    </row>
    <row r="68" spans="1:16" ht="12.75">
      <c r="A68" s="157" t="s">
        <v>129</v>
      </c>
      <c r="B68" s="143"/>
      <c r="C68" s="143"/>
      <c r="D68" s="142">
        <f>SUM(D71)</f>
        <v>0</v>
      </c>
      <c r="E68" s="142">
        <f>SUM(E69:E71)</f>
        <v>2061161</v>
      </c>
      <c r="F68" s="142">
        <f>SUM(F69:F71)</f>
        <v>0</v>
      </c>
      <c r="G68" s="151">
        <f>SUM(G69:G71)</f>
        <v>2061161</v>
      </c>
      <c r="H68" s="142">
        <v>0</v>
      </c>
      <c r="I68" s="142">
        <v>3193621</v>
      </c>
      <c r="J68" s="142">
        <v>15774</v>
      </c>
      <c r="K68" s="151">
        <v>3209395</v>
      </c>
      <c r="L68" s="142">
        <f>SUM(L69:L71)</f>
        <v>0</v>
      </c>
      <c r="M68" s="142">
        <f>SUM(M69:M71)</f>
        <v>3086345</v>
      </c>
      <c r="N68" s="142">
        <f>SUM(N69:N71)</f>
        <v>15774</v>
      </c>
      <c r="O68" s="151">
        <f t="shared" si="1"/>
        <v>3102119</v>
      </c>
      <c r="P68" s="320">
        <f t="shared" si="2"/>
        <v>0.966574385515027</v>
      </c>
    </row>
    <row r="69" spans="1:16" ht="12.75">
      <c r="A69" s="157"/>
      <c r="B69" s="143"/>
      <c r="C69" s="143" t="s">
        <v>179</v>
      </c>
      <c r="D69" s="142"/>
      <c r="E69" s="227">
        <v>950000</v>
      </c>
      <c r="F69" s="227"/>
      <c r="G69" s="285">
        <f>SUM(E69:F69)</f>
        <v>950000</v>
      </c>
      <c r="H69" s="227"/>
      <c r="I69" s="227">
        <v>2002490</v>
      </c>
      <c r="J69" s="227"/>
      <c r="K69" s="285">
        <v>2002490</v>
      </c>
      <c r="L69" s="227"/>
      <c r="M69" s="227">
        <v>2002490</v>
      </c>
      <c r="N69" s="227"/>
      <c r="O69" s="285">
        <f t="shared" si="1"/>
        <v>2002490</v>
      </c>
      <c r="P69" s="318">
        <f t="shared" si="2"/>
        <v>1</v>
      </c>
    </row>
    <row r="70" spans="1:16" ht="12.75">
      <c r="A70" s="157"/>
      <c r="B70" s="143"/>
      <c r="C70" s="219" t="s">
        <v>334</v>
      </c>
      <c r="D70" s="142"/>
      <c r="E70" s="227"/>
      <c r="F70" s="227"/>
      <c r="G70" s="285">
        <v>0</v>
      </c>
      <c r="H70" s="227"/>
      <c r="I70" s="227"/>
      <c r="J70" s="227">
        <v>15774</v>
      </c>
      <c r="K70" s="285">
        <v>15774</v>
      </c>
      <c r="L70" s="227"/>
      <c r="M70" s="227"/>
      <c r="N70" s="227">
        <v>15774</v>
      </c>
      <c r="O70" s="285">
        <f t="shared" si="1"/>
        <v>15774</v>
      </c>
      <c r="P70" s="318">
        <f t="shared" si="2"/>
        <v>1</v>
      </c>
    </row>
    <row r="71" spans="1:16" ht="12.75">
      <c r="A71" s="152"/>
      <c r="B71" s="143"/>
      <c r="C71" s="143" t="s">
        <v>130</v>
      </c>
      <c r="D71" s="141"/>
      <c r="E71" s="141">
        <f>SUM('Polg.Hiv.'!E40,'Eszi+Eü'!D62,Vg!D42,Ovi!D42,AJMK!D48)</f>
        <v>1111161</v>
      </c>
      <c r="F71" s="141"/>
      <c r="G71" s="153">
        <f t="shared" si="3"/>
        <v>1111161</v>
      </c>
      <c r="H71" s="141"/>
      <c r="I71" s="141">
        <v>1191131</v>
      </c>
      <c r="J71" s="141"/>
      <c r="K71" s="153">
        <v>1191131</v>
      </c>
      <c r="L71" s="141"/>
      <c r="M71" s="141">
        <f>SUM('Polg.Hiv.'!M40,'Eszi+Eü'!J62,Vg!J42,Ovi!J42,AJMK!J48)</f>
        <v>1083855</v>
      </c>
      <c r="N71" s="141"/>
      <c r="O71" s="153">
        <f t="shared" si="1"/>
        <v>1083855</v>
      </c>
      <c r="P71" s="318">
        <f t="shared" si="2"/>
        <v>0.9099376978686643</v>
      </c>
    </row>
    <row r="72" spans="1:16" ht="12.75">
      <c r="A72" s="152"/>
      <c r="B72" s="143"/>
      <c r="C72" s="146" t="s">
        <v>134</v>
      </c>
      <c r="D72" s="145"/>
      <c r="E72" s="145">
        <f>SUM('Polg.Hiv.'!E26,'Eszi+Eü'!D36,'Eszi+Eü'!D49,Vg!D25,Ovi!D27,AJMK!D27)</f>
        <v>615319</v>
      </c>
      <c r="F72" s="145"/>
      <c r="G72" s="154">
        <f t="shared" si="3"/>
        <v>615319</v>
      </c>
      <c r="H72" s="145"/>
      <c r="I72" s="145">
        <v>641129</v>
      </c>
      <c r="J72" s="145"/>
      <c r="K72" s="154">
        <v>641129</v>
      </c>
      <c r="L72" s="145"/>
      <c r="M72" s="145"/>
      <c r="N72" s="145"/>
      <c r="O72" s="154">
        <f t="shared" si="1"/>
        <v>0</v>
      </c>
      <c r="P72" s="318">
        <f t="shared" si="2"/>
        <v>0</v>
      </c>
    </row>
    <row r="73" spans="1:16" ht="12.75">
      <c r="A73" s="152"/>
      <c r="B73" s="143"/>
      <c r="C73" s="146" t="s">
        <v>131</v>
      </c>
      <c r="D73" s="145"/>
      <c r="E73" s="145">
        <f>SUM('Polg.Hiv.'!E27,'Eszi+Eü'!D37,'Eszi+Eü'!D50,Vg!D26,Ovi!D28,AJMK!D28)</f>
        <v>179213</v>
      </c>
      <c r="F73" s="145"/>
      <c r="G73" s="154">
        <f t="shared" si="3"/>
        <v>179213</v>
      </c>
      <c r="H73" s="145"/>
      <c r="I73" s="145">
        <v>186219</v>
      </c>
      <c r="J73" s="145"/>
      <c r="K73" s="154">
        <v>186219</v>
      </c>
      <c r="L73" s="145"/>
      <c r="M73" s="145"/>
      <c r="N73" s="145"/>
      <c r="O73" s="154">
        <f t="shared" si="1"/>
        <v>0</v>
      </c>
      <c r="P73" s="318">
        <f t="shared" si="2"/>
        <v>0</v>
      </c>
    </row>
    <row r="74" spans="1:16" ht="12.75">
      <c r="A74" s="152"/>
      <c r="B74" s="143"/>
      <c r="C74" s="146" t="s">
        <v>132</v>
      </c>
      <c r="D74" s="145"/>
      <c r="E74" s="145">
        <f>SUM('Polg.Hiv.'!E28,'Eszi+Eü'!D38,'Eszi+Eü'!D51,Vg!D27,Ovi!D29,AJMK!D29)</f>
        <v>427940</v>
      </c>
      <c r="F74" s="145"/>
      <c r="G74" s="154">
        <f t="shared" si="3"/>
        <v>427940</v>
      </c>
      <c r="H74" s="145"/>
      <c r="I74" s="145">
        <v>451717</v>
      </c>
      <c r="J74" s="145"/>
      <c r="K74" s="154">
        <v>451717</v>
      </c>
      <c r="L74" s="145"/>
      <c r="M74" s="145"/>
      <c r="N74" s="145"/>
      <c r="O74" s="154">
        <f t="shared" si="1"/>
        <v>0</v>
      </c>
      <c r="P74" s="318">
        <f t="shared" si="2"/>
        <v>0</v>
      </c>
    </row>
    <row r="75" spans="1:16" ht="12.75">
      <c r="A75" s="152"/>
      <c r="B75" s="143"/>
      <c r="C75" s="146" t="s">
        <v>133</v>
      </c>
      <c r="D75" s="145"/>
      <c r="E75" s="145">
        <f>SUM(Ovi!D30)</f>
        <v>25</v>
      </c>
      <c r="F75" s="145"/>
      <c r="G75" s="154">
        <f t="shared" si="3"/>
        <v>25</v>
      </c>
      <c r="H75" s="145"/>
      <c r="I75" s="145">
        <v>25</v>
      </c>
      <c r="J75" s="145"/>
      <c r="K75" s="154">
        <v>25</v>
      </c>
      <c r="L75" s="145"/>
      <c r="M75" s="145"/>
      <c r="N75" s="145"/>
      <c r="O75" s="154">
        <f t="shared" si="1"/>
        <v>0</v>
      </c>
      <c r="P75" s="318">
        <f t="shared" si="2"/>
        <v>0</v>
      </c>
    </row>
    <row r="76" spans="1:16" ht="12.75">
      <c r="A76" s="430" t="s">
        <v>9</v>
      </c>
      <c r="B76" s="431"/>
      <c r="C76" s="432"/>
      <c r="D76" s="237">
        <f>SUM(D10,D12,D14,D15,D20,D50,D56,D60,D68)</f>
        <v>152625</v>
      </c>
      <c r="E76" s="237">
        <f>SUM(E10,E12,E14,E15,E20,E50,E56,E60,E68)</f>
        <v>4296396</v>
      </c>
      <c r="F76" s="237">
        <f>SUM(F10,F12,F14,F15,F20,F50,F56,F60,F68)</f>
        <v>22000</v>
      </c>
      <c r="G76" s="238">
        <f>SUM(G10,G12,G14,G15,G20,G50,G56,G60,G68)</f>
        <v>4471021</v>
      </c>
      <c r="H76" s="237">
        <v>150881</v>
      </c>
      <c r="I76" s="237">
        <v>7211741</v>
      </c>
      <c r="J76" s="237">
        <v>44078</v>
      </c>
      <c r="K76" s="238">
        <v>7406700</v>
      </c>
      <c r="L76" s="237">
        <f>SUM(L10,L12,L14,L15,L20,L50,L56,L60,L68)</f>
        <v>114516</v>
      </c>
      <c r="M76" s="237">
        <f>SUM(M10,M12,M14,M15,M20,M50,M56,M60,M68)</f>
        <v>3755588</v>
      </c>
      <c r="N76" s="237">
        <f>SUM(N10,N12,N14,N15,N20,N50,N56,N60,N68)</f>
        <v>38153</v>
      </c>
      <c r="O76" s="238">
        <f>SUM(L76:N76)</f>
        <v>3908257</v>
      </c>
      <c r="P76" s="319">
        <f>O76/K76</f>
        <v>0.52766508701581</v>
      </c>
    </row>
    <row r="78" spans="3:4" ht="12.75">
      <c r="C78" s="167" t="s">
        <v>36</v>
      </c>
      <c r="D78" s="2" t="s">
        <v>173</v>
      </c>
    </row>
    <row r="79" spans="3:4" ht="12.75">
      <c r="C79" s="167" t="s">
        <v>13</v>
      </c>
      <c r="D79" s="2" t="s">
        <v>222</v>
      </c>
    </row>
    <row r="80" ht="12.75">
      <c r="C80" s="168"/>
    </row>
    <row r="81" ht="12.75">
      <c r="C81" s="168" t="s">
        <v>151</v>
      </c>
    </row>
  </sheetData>
  <sheetProtection/>
  <mergeCells count="24">
    <mergeCell ref="C3:P3"/>
    <mergeCell ref="N4:P4"/>
    <mergeCell ref="F4:G4"/>
    <mergeCell ref="B19:C19"/>
    <mergeCell ref="O6:O7"/>
    <mergeCell ref="L7:N7"/>
    <mergeCell ref="G6:G7"/>
    <mergeCell ref="D7:F7"/>
    <mergeCell ref="B61:C61"/>
    <mergeCell ref="B17:C17"/>
    <mergeCell ref="B18:C18"/>
    <mergeCell ref="B16:C16"/>
    <mergeCell ref="D5:G5"/>
    <mergeCell ref="P5:P7"/>
    <mergeCell ref="A76:C76"/>
    <mergeCell ref="A8:C8"/>
    <mergeCell ref="B11:C11"/>
    <mergeCell ref="B13:C13"/>
    <mergeCell ref="A5:C7"/>
    <mergeCell ref="A1:O1"/>
    <mergeCell ref="H5:K5"/>
    <mergeCell ref="K6:K7"/>
    <mergeCell ref="H7:J7"/>
    <mergeCell ref="L5:O5"/>
  </mergeCells>
  <printOptions/>
  <pageMargins left="0.31496062992125984" right="0.1968503937007874" top="0.5905511811023623" bottom="0.6692913385826772" header="0.35433070866141736" footer="0.5118110236220472"/>
  <pageSetup horizontalDpi="600" verticalDpi="600" orientation="landscape" paperSize="9" scale="70" r:id="rId1"/>
  <headerFooter alignWithMargins="0">
    <oddHeader>&amp;R&amp;P. oldal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  <col min="5" max="5" width="12.8515625" style="0" customWidth="1"/>
    <col min="6" max="6" width="10.140625" style="0" customWidth="1"/>
  </cols>
  <sheetData>
    <row r="1" spans="1:5" ht="17.25" customHeight="1">
      <c r="A1" s="450" t="s">
        <v>249</v>
      </c>
      <c r="B1" s="450"/>
      <c r="C1" s="450"/>
      <c r="D1" s="450"/>
      <c r="E1" s="450"/>
    </row>
    <row r="2" spans="1:2" ht="11.25" customHeight="1">
      <c r="A2" s="103"/>
      <c r="B2" s="103"/>
    </row>
    <row r="3" ht="16.5" hidden="1">
      <c r="B3" s="103"/>
    </row>
    <row r="4" spans="1:6" ht="12.75">
      <c r="A4" s="451" t="s">
        <v>540</v>
      </c>
      <c r="B4" s="451"/>
      <c r="C4" s="451"/>
      <c r="D4" s="451"/>
      <c r="E4" s="451"/>
      <c r="F4" s="451"/>
    </row>
    <row r="5" spans="1:6" ht="12.75">
      <c r="A5" s="170"/>
      <c r="B5" s="452" t="s">
        <v>0</v>
      </c>
      <c r="C5" s="452"/>
      <c r="D5" s="452"/>
      <c r="E5" s="452"/>
      <c r="F5" s="452"/>
    </row>
    <row r="6" ht="13.5" customHeight="1">
      <c r="B6" s="35"/>
    </row>
    <row r="7" spans="1:6" ht="41.25" customHeight="1">
      <c r="A7" s="447"/>
      <c r="B7" s="444" t="s">
        <v>47</v>
      </c>
      <c r="C7" s="99" t="s">
        <v>163</v>
      </c>
      <c r="D7" s="99" t="s">
        <v>323</v>
      </c>
      <c r="E7" s="99" t="s">
        <v>324</v>
      </c>
      <c r="F7" s="390" t="s">
        <v>389</v>
      </c>
    </row>
    <row r="8" spans="1:6" ht="20.25" customHeight="1">
      <c r="A8" s="448"/>
      <c r="B8" s="445"/>
      <c r="C8" s="440" t="s">
        <v>48</v>
      </c>
      <c r="D8" s="440" t="s">
        <v>48</v>
      </c>
      <c r="E8" s="440" t="s">
        <v>48</v>
      </c>
      <c r="F8" s="391"/>
    </row>
    <row r="9" spans="1:6" ht="6.75" customHeight="1" thickBot="1">
      <c r="A9" s="449"/>
      <c r="B9" s="446"/>
      <c r="C9" s="441"/>
      <c r="D9" s="441"/>
      <c r="E9" s="441"/>
      <c r="F9" s="392"/>
    </row>
    <row r="10" spans="1:6" ht="10.5" customHeight="1" hidden="1" thickTop="1">
      <c r="A10" s="104"/>
      <c r="B10" s="105"/>
      <c r="C10" s="106"/>
      <c r="D10" s="106"/>
      <c r="E10" s="106"/>
      <c r="F10" s="317"/>
    </row>
    <row r="11" spans="1:6" ht="15" customHeight="1" thickTop="1">
      <c r="A11" s="107" t="s">
        <v>49</v>
      </c>
      <c r="B11" s="108" t="s">
        <v>50</v>
      </c>
      <c r="C11" s="109"/>
      <c r="D11" s="109"/>
      <c r="E11" s="109"/>
      <c r="F11" s="316"/>
    </row>
    <row r="12" spans="1:6" ht="15" customHeight="1">
      <c r="A12" s="110" t="s">
        <v>51</v>
      </c>
      <c r="B12" s="111" t="s">
        <v>52</v>
      </c>
      <c r="C12" s="112">
        <f>SUM(C13:C14,C17)</f>
        <v>6100</v>
      </c>
      <c r="D12" s="112">
        <f>SUM(D13:D14,D17)</f>
        <v>6100</v>
      </c>
      <c r="E12" s="112">
        <f>SUM(E13:E14,E17)</f>
        <v>26730</v>
      </c>
      <c r="F12" s="320">
        <f>E12/D12</f>
        <v>4.381967213114754</v>
      </c>
    </row>
    <row r="13" spans="1:6" ht="15" customHeight="1">
      <c r="A13" s="113" t="s">
        <v>53</v>
      </c>
      <c r="B13" s="197" t="s">
        <v>184</v>
      </c>
      <c r="C13" s="109">
        <v>100</v>
      </c>
      <c r="D13" s="109">
        <v>100</v>
      </c>
      <c r="E13" s="109">
        <v>26025</v>
      </c>
      <c r="F13" s="318"/>
    </row>
    <row r="14" spans="1:6" ht="15" customHeight="1">
      <c r="A14" s="113" t="s">
        <v>54</v>
      </c>
      <c r="B14" s="114" t="s">
        <v>55</v>
      </c>
      <c r="C14" s="109">
        <f>SUM(C15:C16)</f>
        <v>6000</v>
      </c>
      <c r="D14" s="109">
        <f>SUM(D15:D16)</f>
        <v>6000</v>
      </c>
      <c r="E14" s="109">
        <f>SUM(E15:E16)</f>
        <v>705</v>
      </c>
      <c r="F14" s="318"/>
    </row>
    <row r="15" spans="1:6" ht="15" customHeight="1">
      <c r="A15" s="113"/>
      <c r="B15" s="115" t="s">
        <v>56</v>
      </c>
      <c r="C15" s="109">
        <v>0</v>
      </c>
      <c r="D15" s="109">
        <v>0</v>
      </c>
      <c r="E15" s="109">
        <v>0</v>
      </c>
      <c r="F15" s="318"/>
    </row>
    <row r="16" spans="1:6" ht="15" customHeight="1">
      <c r="A16" s="113"/>
      <c r="B16" s="115" t="s">
        <v>57</v>
      </c>
      <c r="C16" s="109">
        <v>6000</v>
      </c>
      <c r="D16" s="109">
        <v>6000</v>
      </c>
      <c r="E16" s="109">
        <v>705</v>
      </c>
      <c r="F16" s="318"/>
    </row>
    <row r="17" spans="1:6" ht="15" customHeight="1">
      <c r="A17" s="113" t="s">
        <v>58</v>
      </c>
      <c r="B17" s="114" t="s">
        <v>59</v>
      </c>
      <c r="C17" s="109">
        <v>0</v>
      </c>
      <c r="D17" s="109">
        <v>0</v>
      </c>
      <c r="E17" s="109">
        <v>0</v>
      </c>
      <c r="F17" s="318"/>
    </row>
    <row r="18" spans="1:6" ht="15" customHeight="1">
      <c r="A18" s="110" t="s">
        <v>60</v>
      </c>
      <c r="B18" s="116" t="s">
        <v>61</v>
      </c>
      <c r="C18" s="112">
        <f>SUM(C19:C20)</f>
        <v>0</v>
      </c>
      <c r="D18" s="112">
        <f>SUM(D19:D20)</f>
        <v>226653</v>
      </c>
      <c r="E18" s="112">
        <f>SUM(E19:E20)</f>
        <v>226653</v>
      </c>
      <c r="F18" s="320">
        <f>E18/D18</f>
        <v>1</v>
      </c>
    </row>
    <row r="19" spans="1:6" ht="15" customHeight="1">
      <c r="A19" s="113" t="s">
        <v>62</v>
      </c>
      <c r="B19" s="114" t="s">
        <v>63</v>
      </c>
      <c r="C19" s="109">
        <v>0</v>
      </c>
      <c r="D19" s="109">
        <v>226653</v>
      </c>
      <c r="E19" s="109">
        <v>226653</v>
      </c>
      <c r="F19" s="318"/>
    </row>
    <row r="20" spans="1:6" ht="15" customHeight="1">
      <c r="A20" s="113" t="s">
        <v>64</v>
      </c>
      <c r="B20" s="114" t="s">
        <v>65</v>
      </c>
      <c r="C20" s="109">
        <v>0</v>
      </c>
      <c r="D20" s="109">
        <v>0</v>
      </c>
      <c r="E20" s="109">
        <v>0</v>
      </c>
      <c r="F20" s="318"/>
    </row>
    <row r="21" spans="1:6" ht="15" customHeight="1">
      <c r="A21" s="110" t="s">
        <v>66</v>
      </c>
      <c r="B21" s="111" t="s">
        <v>67</v>
      </c>
      <c r="C21" s="112">
        <f>SUM(C22,C39)</f>
        <v>1436328</v>
      </c>
      <c r="D21" s="112">
        <f>SUM(D22,D39)</f>
        <v>2445263</v>
      </c>
      <c r="E21" s="112">
        <f>SUM(E22,E39)</f>
        <v>38916</v>
      </c>
      <c r="F21" s="320">
        <f>E21/D21</f>
        <v>0.01591485251279719</v>
      </c>
    </row>
    <row r="22" spans="1:6" ht="15" customHeight="1">
      <c r="A22" s="113" t="s">
        <v>68</v>
      </c>
      <c r="B22" s="111" t="s">
        <v>69</v>
      </c>
      <c r="C22" s="112">
        <f>SUM(C23:C24,C27:C33)</f>
        <v>1429955</v>
      </c>
      <c r="D22" s="112">
        <f>SUM(D23:D24,D27:D33,D34:D38)</f>
        <v>2415113</v>
      </c>
      <c r="E22" s="112">
        <f>SUM(E23:E24,E27:E33,E34:E38)</f>
        <v>13874</v>
      </c>
      <c r="F22" s="320">
        <f>E22/D22</f>
        <v>0.005744658738535215</v>
      </c>
    </row>
    <row r="23" spans="1:6" ht="15" customHeight="1">
      <c r="A23" s="110"/>
      <c r="B23" s="200" t="s">
        <v>208</v>
      </c>
      <c r="C23" s="220">
        <v>318</v>
      </c>
      <c r="D23" s="220">
        <v>318</v>
      </c>
      <c r="E23" s="220">
        <v>317</v>
      </c>
      <c r="F23" s="318"/>
    </row>
    <row r="24" spans="1:6" ht="15" customHeight="1">
      <c r="A24" s="110"/>
      <c r="B24" s="119" t="s">
        <v>70</v>
      </c>
      <c r="C24" s="117">
        <f>SUM(C25:C26)</f>
        <v>4637</v>
      </c>
      <c r="D24" s="220">
        <f>SUM(D25:D26)</f>
        <v>4637</v>
      </c>
      <c r="E24" s="220">
        <v>4637</v>
      </c>
      <c r="F24" s="318"/>
    </row>
    <row r="25" spans="1:6" ht="15" customHeight="1">
      <c r="A25" s="110"/>
      <c r="B25" s="118" t="s">
        <v>181</v>
      </c>
      <c r="C25" s="194">
        <v>3941</v>
      </c>
      <c r="D25" s="194">
        <v>3941</v>
      </c>
      <c r="E25" s="194">
        <v>3941</v>
      </c>
      <c r="F25" s="318"/>
    </row>
    <row r="26" spans="1:6" ht="15" customHeight="1">
      <c r="A26" s="110"/>
      <c r="B26" s="118" t="s">
        <v>182</v>
      </c>
      <c r="C26" s="194">
        <v>696</v>
      </c>
      <c r="D26" s="194">
        <v>696</v>
      </c>
      <c r="E26" s="194">
        <v>696</v>
      </c>
      <c r="F26" s="318"/>
    </row>
    <row r="27" spans="1:6" ht="15" customHeight="1">
      <c r="A27" s="110"/>
      <c r="B27" s="195" t="s">
        <v>226</v>
      </c>
      <c r="C27" s="117"/>
      <c r="D27" s="220"/>
      <c r="E27" s="220"/>
      <c r="F27" s="318"/>
    </row>
    <row r="28" spans="1:6" ht="15" customHeight="1">
      <c r="A28" s="110"/>
      <c r="B28" s="118" t="s">
        <v>246</v>
      </c>
      <c r="C28" s="117">
        <v>225000</v>
      </c>
      <c r="D28" s="220">
        <v>225000</v>
      </c>
      <c r="E28" s="220">
        <v>0</v>
      </c>
      <c r="F28" s="318"/>
    </row>
    <row r="29" spans="1:6" ht="15" customHeight="1">
      <c r="A29" s="110"/>
      <c r="B29" s="230" t="s">
        <v>245</v>
      </c>
      <c r="C29" s="442">
        <v>700000</v>
      </c>
      <c r="D29" s="438">
        <v>700000</v>
      </c>
      <c r="E29" s="438">
        <v>0</v>
      </c>
      <c r="F29" s="318"/>
    </row>
    <row r="30" spans="1:6" ht="15" customHeight="1">
      <c r="A30" s="110"/>
      <c r="B30" s="231" t="s">
        <v>244</v>
      </c>
      <c r="C30" s="443"/>
      <c r="D30" s="439"/>
      <c r="E30" s="439"/>
      <c r="F30" s="318"/>
    </row>
    <row r="31" spans="1:6" ht="15" customHeight="1">
      <c r="A31" s="110"/>
      <c r="B31" s="232" t="s">
        <v>242</v>
      </c>
      <c r="C31" s="442">
        <v>150000</v>
      </c>
      <c r="D31" s="438">
        <v>150000</v>
      </c>
      <c r="E31" s="438">
        <v>0</v>
      </c>
      <c r="F31" s="318"/>
    </row>
    <row r="32" spans="1:6" ht="15" customHeight="1">
      <c r="A32" s="110"/>
      <c r="B32" s="233" t="s">
        <v>243</v>
      </c>
      <c r="C32" s="443"/>
      <c r="D32" s="439"/>
      <c r="E32" s="439"/>
      <c r="F32" s="318"/>
    </row>
    <row r="33" spans="1:6" ht="16.5" customHeight="1">
      <c r="A33" s="110"/>
      <c r="B33" s="233" t="s">
        <v>241</v>
      </c>
      <c r="C33" s="117">
        <v>350000</v>
      </c>
      <c r="D33" s="220">
        <v>350000</v>
      </c>
      <c r="E33" s="220">
        <v>0</v>
      </c>
      <c r="F33" s="318"/>
    </row>
    <row r="34" spans="1:6" ht="16.5" customHeight="1">
      <c r="A34" s="110"/>
      <c r="B34" s="291" t="s">
        <v>336</v>
      </c>
      <c r="C34" s="220">
        <v>0</v>
      </c>
      <c r="D34" s="220">
        <v>950000</v>
      </c>
      <c r="E34" s="220">
        <v>0</v>
      </c>
      <c r="F34" s="318"/>
    </row>
    <row r="35" spans="1:6" ht="25.5" customHeight="1">
      <c r="A35" s="110"/>
      <c r="B35" s="291" t="s">
        <v>337</v>
      </c>
      <c r="C35" s="220">
        <v>0</v>
      </c>
      <c r="D35" s="220">
        <v>1302</v>
      </c>
      <c r="E35" s="220">
        <v>1302</v>
      </c>
      <c r="F35" s="318"/>
    </row>
    <row r="36" spans="1:6" ht="16.5" customHeight="1">
      <c r="A36" s="110"/>
      <c r="B36" s="291" t="s">
        <v>338</v>
      </c>
      <c r="C36" s="220">
        <v>0</v>
      </c>
      <c r="D36" s="220">
        <v>0</v>
      </c>
      <c r="E36" s="220">
        <v>0</v>
      </c>
      <c r="F36" s="318"/>
    </row>
    <row r="37" spans="1:6" ht="16.5" customHeight="1">
      <c r="A37" s="110"/>
      <c r="B37" s="291" t="s">
        <v>339</v>
      </c>
      <c r="C37" s="220">
        <v>0</v>
      </c>
      <c r="D37" s="220">
        <v>26238</v>
      </c>
      <c r="E37" s="220">
        <v>0</v>
      </c>
      <c r="F37" s="318"/>
    </row>
    <row r="38" spans="1:6" ht="16.5" customHeight="1">
      <c r="A38" s="110"/>
      <c r="B38" s="291" t="s">
        <v>340</v>
      </c>
      <c r="C38" s="220">
        <v>0</v>
      </c>
      <c r="D38" s="220">
        <v>7618</v>
      </c>
      <c r="E38" s="220">
        <v>7618</v>
      </c>
      <c r="F38" s="318"/>
    </row>
    <row r="39" spans="1:6" ht="15" customHeight="1">
      <c r="A39" s="113" t="s">
        <v>71</v>
      </c>
      <c r="B39" s="120" t="s">
        <v>72</v>
      </c>
      <c r="C39" s="112">
        <f>SUM(C40:C41)</f>
        <v>6373</v>
      </c>
      <c r="D39" s="112">
        <f>SUM(D40:D43)</f>
        <v>30150</v>
      </c>
      <c r="E39" s="112">
        <f>SUM(E40:E43)</f>
        <v>25042</v>
      </c>
      <c r="F39" s="320">
        <f>E39/D39</f>
        <v>0.8305804311774461</v>
      </c>
    </row>
    <row r="40" spans="1:6" ht="15.75" customHeight="1">
      <c r="A40" s="113"/>
      <c r="B40" s="195" t="s">
        <v>247</v>
      </c>
      <c r="C40" s="117">
        <v>882</v>
      </c>
      <c r="D40" s="220">
        <v>882</v>
      </c>
      <c r="E40" s="220">
        <v>0</v>
      </c>
      <c r="F40" s="318"/>
    </row>
    <row r="41" spans="1:6" ht="15" customHeight="1">
      <c r="A41" s="113"/>
      <c r="B41" s="114" t="s">
        <v>166</v>
      </c>
      <c r="C41" s="109">
        <v>5491</v>
      </c>
      <c r="D41" s="109">
        <v>5491</v>
      </c>
      <c r="E41" s="109"/>
      <c r="F41" s="318"/>
    </row>
    <row r="42" spans="1:6" ht="15" customHeight="1">
      <c r="A42" s="113"/>
      <c r="B42" s="197" t="s">
        <v>341</v>
      </c>
      <c r="C42" s="109">
        <v>0</v>
      </c>
      <c r="D42" s="109">
        <v>23777</v>
      </c>
      <c r="E42" s="109">
        <v>24282</v>
      </c>
      <c r="F42" s="318"/>
    </row>
    <row r="43" spans="1:6" ht="15" customHeight="1">
      <c r="A43" s="113"/>
      <c r="B43" s="197" t="s">
        <v>390</v>
      </c>
      <c r="C43" s="109">
        <v>0</v>
      </c>
      <c r="D43" s="109">
        <v>0</v>
      </c>
      <c r="E43" s="109">
        <v>760</v>
      </c>
      <c r="F43" s="318"/>
    </row>
    <row r="44" spans="1:6" ht="15" customHeight="1">
      <c r="A44" s="110" t="s">
        <v>73</v>
      </c>
      <c r="B44" s="116" t="s">
        <v>74</v>
      </c>
      <c r="C44" s="112">
        <v>10761</v>
      </c>
      <c r="D44" s="112">
        <v>10761</v>
      </c>
      <c r="E44" s="112">
        <v>11272</v>
      </c>
      <c r="F44" s="320">
        <f>E44/D44</f>
        <v>1.0474862930954372</v>
      </c>
    </row>
    <row r="45" spans="1:6" ht="15" customHeight="1">
      <c r="A45" s="122"/>
      <c r="B45" s="123" t="s">
        <v>75</v>
      </c>
      <c r="C45" s="124">
        <f>SUM(C12,C22,C39,C44)</f>
        <v>1453189</v>
      </c>
      <c r="D45" s="124">
        <f>SUM(D12,D22,D39,D44)</f>
        <v>2462124</v>
      </c>
      <c r="E45" s="124">
        <f>SUM(E12,E18,E22,E39,E44)</f>
        <v>303571</v>
      </c>
      <c r="F45" s="321">
        <f>E45/D45</f>
        <v>0.12329638962131882</v>
      </c>
    </row>
    <row r="46" spans="1:2" ht="12.75">
      <c r="A46" s="125"/>
      <c r="B46" s="125"/>
    </row>
    <row r="47" spans="1:2" ht="12.75">
      <c r="A47" s="125"/>
      <c r="B47" s="125"/>
    </row>
  </sheetData>
  <sheetProtection/>
  <mergeCells count="15">
    <mergeCell ref="B7:B9"/>
    <mergeCell ref="A7:A9"/>
    <mergeCell ref="A1:E1"/>
    <mergeCell ref="F7:F9"/>
    <mergeCell ref="D8:D9"/>
    <mergeCell ref="A4:F4"/>
    <mergeCell ref="B5:F5"/>
    <mergeCell ref="D29:D30"/>
    <mergeCell ref="D31:D32"/>
    <mergeCell ref="E8:E9"/>
    <mergeCell ref="E29:E30"/>
    <mergeCell ref="E31:E32"/>
    <mergeCell ref="C29:C30"/>
    <mergeCell ref="C31:C32"/>
    <mergeCell ref="C8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6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3.28125" style="0" customWidth="1"/>
    <col min="5" max="5" width="13.140625" style="0" customWidth="1"/>
  </cols>
  <sheetData>
    <row r="1" spans="1:5" ht="17.25" customHeight="1">
      <c r="A1" s="397" t="s">
        <v>221</v>
      </c>
      <c r="B1" s="397"/>
      <c r="C1" s="397"/>
      <c r="D1" s="397"/>
      <c r="E1" s="397"/>
    </row>
    <row r="2" spans="1:2" ht="6" customHeight="1">
      <c r="A2" s="126"/>
      <c r="B2" s="126"/>
    </row>
    <row r="3" spans="1:5" ht="12.75">
      <c r="A3" s="127"/>
      <c r="B3" s="127"/>
      <c r="E3" s="128" t="s">
        <v>541</v>
      </c>
    </row>
    <row r="4" spans="1:5" ht="12.75">
      <c r="A4" s="127"/>
      <c r="B4" s="127"/>
      <c r="E4" s="128" t="s">
        <v>0</v>
      </c>
    </row>
    <row r="5" spans="1:2" ht="12.75">
      <c r="A5" s="127"/>
      <c r="B5" s="127"/>
    </row>
    <row r="6" spans="1:5" ht="41.25" customHeight="1">
      <c r="A6" s="461" t="s">
        <v>47</v>
      </c>
      <c r="B6" s="444"/>
      <c r="C6" s="129" t="s">
        <v>163</v>
      </c>
      <c r="D6" s="129" t="s">
        <v>323</v>
      </c>
      <c r="E6" s="129" t="s">
        <v>324</v>
      </c>
    </row>
    <row r="7" spans="1:5" ht="32.25" customHeight="1" thickBot="1">
      <c r="A7" s="462"/>
      <c r="B7" s="463"/>
      <c r="C7" s="100" t="s">
        <v>48</v>
      </c>
      <c r="D7" s="100" t="s">
        <v>48</v>
      </c>
      <c r="E7" s="100" t="s">
        <v>48</v>
      </c>
    </row>
    <row r="8" spans="1:5" ht="21.75" customHeight="1" thickTop="1">
      <c r="A8" s="468" t="s">
        <v>76</v>
      </c>
      <c r="B8" s="469"/>
      <c r="C8" s="121"/>
      <c r="D8" s="121"/>
      <c r="E8" s="121"/>
    </row>
    <row r="9" spans="1:5" ht="15" customHeight="1">
      <c r="A9" s="130">
        <v>1</v>
      </c>
      <c r="B9" s="132" t="s">
        <v>77</v>
      </c>
      <c r="C9" s="121">
        <v>5200</v>
      </c>
      <c r="D9" s="109">
        <v>5200</v>
      </c>
      <c r="E9" s="121"/>
    </row>
    <row r="10" spans="1:5" ht="15" customHeight="1">
      <c r="A10" s="130">
        <v>2</v>
      </c>
      <c r="B10" s="131" t="s">
        <v>78</v>
      </c>
      <c r="C10" s="109">
        <v>2000</v>
      </c>
      <c r="D10" s="109">
        <v>2000</v>
      </c>
      <c r="E10" s="109"/>
    </row>
    <row r="11" spans="1:5" ht="15.75" customHeight="1">
      <c r="A11" s="130">
        <v>3</v>
      </c>
      <c r="B11" s="132" t="s">
        <v>174</v>
      </c>
      <c r="C11" s="109">
        <v>6000</v>
      </c>
      <c r="D11" s="109">
        <v>6000</v>
      </c>
      <c r="E11" s="109"/>
    </row>
    <row r="12" spans="1:5" ht="15" customHeight="1">
      <c r="A12" s="130">
        <v>4</v>
      </c>
      <c r="B12" s="133" t="s">
        <v>79</v>
      </c>
      <c r="C12" s="121">
        <v>10000</v>
      </c>
      <c r="D12" s="109">
        <v>10000</v>
      </c>
      <c r="E12" s="121"/>
    </row>
    <row r="13" spans="1:5" ht="15" customHeight="1">
      <c r="A13" s="130">
        <v>5</v>
      </c>
      <c r="B13" s="134" t="s">
        <v>80</v>
      </c>
      <c r="C13" s="109">
        <v>26000</v>
      </c>
      <c r="D13" s="109">
        <v>26000</v>
      </c>
      <c r="E13" s="109"/>
    </row>
    <row r="14" spans="1:5" s="35" customFormat="1" ht="15" customHeight="1">
      <c r="A14" s="130">
        <v>6</v>
      </c>
      <c r="B14" s="225" t="s">
        <v>225</v>
      </c>
      <c r="C14" s="109">
        <v>15000</v>
      </c>
      <c r="D14" s="109">
        <v>15000</v>
      </c>
      <c r="E14" s="109"/>
    </row>
    <row r="15" spans="1:5" ht="15" customHeight="1">
      <c r="A15" s="130">
        <v>7</v>
      </c>
      <c r="B15" s="135" t="s">
        <v>175</v>
      </c>
      <c r="C15" s="121">
        <v>6000</v>
      </c>
      <c r="D15" s="109">
        <v>6000</v>
      </c>
      <c r="E15" s="121">
        <v>2636</v>
      </c>
    </row>
    <row r="16" spans="1:5" ht="15" customHeight="1">
      <c r="A16" s="130">
        <v>8</v>
      </c>
      <c r="B16" s="135" t="s">
        <v>176</v>
      </c>
      <c r="C16" s="121">
        <v>21300</v>
      </c>
      <c r="D16" s="109">
        <v>21300</v>
      </c>
      <c r="E16" s="121"/>
    </row>
    <row r="17" spans="1:5" ht="15" customHeight="1">
      <c r="A17" s="130">
        <v>9</v>
      </c>
      <c r="B17" s="135" t="s">
        <v>317</v>
      </c>
      <c r="C17" s="121">
        <v>10000</v>
      </c>
      <c r="D17" s="109">
        <v>127000</v>
      </c>
      <c r="E17" s="121">
        <v>14527</v>
      </c>
    </row>
    <row r="18" spans="1:5" ht="15" customHeight="1">
      <c r="A18" s="130">
        <v>10</v>
      </c>
      <c r="B18" s="223" t="s">
        <v>229</v>
      </c>
      <c r="C18" s="121">
        <v>3000</v>
      </c>
      <c r="D18" s="109">
        <v>3000</v>
      </c>
      <c r="E18" s="121">
        <v>2192</v>
      </c>
    </row>
    <row r="19" spans="1:5" ht="15" customHeight="1">
      <c r="A19" s="130">
        <v>11</v>
      </c>
      <c r="B19" s="224" t="s">
        <v>227</v>
      </c>
      <c r="C19" s="121"/>
      <c r="D19" s="109"/>
      <c r="E19" s="121"/>
    </row>
    <row r="20" spans="1:5" ht="15" customHeight="1">
      <c r="A20" s="130"/>
      <c r="B20" s="224" t="s">
        <v>228</v>
      </c>
      <c r="C20" s="121">
        <v>300000</v>
      </c>
      <c r="D20" s="109">
        <v>248046</v>
      </c>
      <c r="E20" s="121"/>
    </row>
    <row r="21" spans="1:5" ht="15" customHeight="1">
      <c r="A21" s="130"/>
      <c r="B21" s="224" t="s">
        <v>257</v>
      </c>
      <c r="C21" s="121">
        <v>700000</v>
      </c>
      <c r="D21" s="109">
        <v>700000</v>
      </c>
      <c r="E21" s="121">
        <v>14083</v>
      </c>
    </row>
    <row r="22" spans="1:5" ht="15" customHeight="1">
      <c r="A22" s="130"/>
      <c r="B22" s="224" t="s">
        <v>240</v>
      </c>
      <c r="C22" s="121">
        <v>150000</v>
      </c>
      <c r="D22" s="109">
        <v>150000</v>
      </c>
      <c r="E22" s="121"/>
    </row>
    <row r="23" spans="1:5" ht="15" customHeight="1">
      <c r="A23" s="130"/>
      <c r="B23" s="224" t="s">
        <v>241</v>
      </c>
      <c r="C23" s="121">
        <v>350000</v>
      </c>
      <c r="D23" s="109">
        <v>350000</v>
      </c>
      <c r="E23" s="121"/>
    </row>
    <row r="24" spans="1:5" ht="15" customHeight="1">
      <c r="A24" s="130">
        <v>12</v>
      </c>
      <c r="B24" s="198" t="s">
        <v>230</v>
      </c>
      <c r="C24" s="109">
        <v>6000</v>
      </c>
      <c r="D24" s="109">
        <v>6000</v>
      </c>
      <c r="E24" s="109"/>
    </row>
    <row r="25" spans="1:5" ht="24">
      <c r="A25" s="130">
        <v>13</v>
      </c>
      <c r="B25" s="198" t="s">
        <v>239</v>
      </c>
      <c r="C25" s="121">
        <v>3000</v>
      </c>
      <c r="D25" s="109">
        <v>3000</v>
      </c>
      <c r="E25" s="121">
        <v>2107</v>
      </c>
    </row>
    <row r="26" spans="1:5" ht="16.5" customHeight="1">
      <c r="A26" s="130">
        <v>14</v>
      </c>
      <c r="B26" s="196" t="s">
        <v>238</v>
      </c>
      <c r="C26" s="121">
        <v>15910</v>
      </c>
      <c r="D26" s="109">
        <v>8405</v>
      </c>
      <c r="E26" s="121">
        <v>3322</v>
      </c>
    </row>
    <row r="27" spans="1:5" ht="16.5" customHeight="1">
      <c r="A27" s="130">
        <v>15</v>
      </c>
      <c r="B27" s="196" t="s">
        <v>231</v>
      </c>
      <c r="C27" s="109">
        <v>6000</v>
      </c>
      <c r="D27" s="109">
        <v>6000</v>
      </c>
      <c r="E27" s="109"/>
    </row>
    <row r="28" spans="1:5" ht="16.5" customHeight="1">
      <c r="A28" s="130">
        <v>16</v>
      </c>
      <c r="B28" s="196" t="s">
        <v>232</v>
      </c>
      <c r="C28" s="121">
        <v>3000</v>
      </c>
      <c r="D28" s="109">
        <v>3000</v>
      </c>
      <c r="E28" s="121"/>
    </row>
    <row r="29" spans="1:5" ht="16.5" customHeight="1">
      <c r="A29" s="130">
        <v>17</v>
      </c>
      <c r="B29" s="196" t="s">
        <v>233</v>
      </c>
      <c r="C29" s="121">
        <v>1978</v>
      </c>
      <c r="D29" s="109">
        <v>1978</v>
      </c>
      <c r="E29" s="121"/>
    </row>
    <row r="30" spans="1:5" ht="16.5" customHeight="1">
      <c r="A30" s="130">
        <v>18</v>
      </c>
      <c r="B30" s="196" t="s">
        <v>234</v>
      </c>
      <c r="C30" s="121">
        <v>15000</v>
      </c>
      <c r="D30" s="109">
        <v>15000</v>
      </c>
      <c r="E30" s="121"/>
    </row>
    <row r="31" spans="1:5" ht="15" customHeight="1">
      <c r="A31" s="130">
        <v>19</v>
      </c>
      <c r="B31" s="196" t="s">
        <v>183</v>
      </c>
      <c r="C31" s="121">
        <v>0</v>
      </c>
      <c r="D31" s="297">
        <v>30057</v>
      </c>
      <c r="E31" s="121">
        <v>14472</v>
      </c>
    </row>
    <row r="32" spans="1:5" ht="15" customHeight="1">
      <c r="A32" s="293">
        <v>20</v>
      </c>
      <c r="B32" s="196" t="s">
        <v>342</v>
      </c>
      <c r="C32" s="121">
        <v>0</v>
      </c>
      <c r="D32" s="109">
        <v>51954</v>
      </c>
      <c r="E32" s="121"/>
    </row>
    <row r="33" spans="1:5" ht="15" customHeight="1">
      <c r="A33" s="293">
        <v>21</v>
      </c>
      <c r="B33" s="196" t="s">
        <v>343</v>
      </c>
      <c r="C33" s="121">
        <v>0</v>
      </c>
      <c r="D33" s="109">
        <v>28000</v>
      </c>
      <c r="E33" s="121"/>
    </row>
    <row r="34" spans="1:5" ht="15" customHeight="1">
      <c r="A34" s="293">
        <v>22</v>
      </c>
      <c r="B34" s="196" t="s">
        <v>336</v>
      </c>
      <c r="C34" s="121">
        <v>0</v>
      </c>
      <c r="D34" s="109">
        <v>1000000</v>
      </c>
      <c r="E34" s="121"/>
    </row>
    <row r="35" spans="1:5" ht="15" customHeight="1">
      <c r="A35" s="293">
        <v>23</v>
      </c>
      <c r="B35" s="196" t="s">
        <v>344</v>
      </c>
      <c r="C35" s="121">
        <v>0</v>
      </c>
      <c r="D35" s="109">
        <v>15000</v>
      </c>
      <c r="E35" s="121"/>
    </row>
    <row r="36" spans="1:5" ht="15" customHeight="1">
      <c r="A36" s="293">
        <v>24</v>
      </c>
      <c r="B36" s="196" t="s">
        <v>345</v>
      </c>
      <c r="C36" s="121">
        <v>0</v>
      </c>
      <c r="D36" s="109">
        <v>5000</v>
      </c>
      <c r="E36" s="121">
        <v>4958</v>
      </c>
    </row>
    <row r="37" spans="1:5" ht="15" customHeight="1">
      <c r="A37" s="293">
        <v>25</v>
      </c>
      <c r="B37" s="196" t="s">
        <v>346</v>
      </c>
      <c r="C37" s="121">
        <v>0</v>
      </c>
      <c r="D37" s="109">
        <v>0</v>
      </c>
      <c r="E37" s="121"/>
    </row>
    <row r="38" spans="1:5" ht="15" customHeight="1">
      <c r="A38" s="293">
        <v>26</v>
      </c>
      <c r="B38" s="196" t="s">
        <v>347</v>
      </c>
      <c r="C38" s="121">
        <v>0</v>
      </c>
      <c r="D38" s="109">
        <v>21063</v>
      </c>
      <c r="E38" s="121">
        <v>16281</v>
      </c>
    </row>
    <row r="39" spans="1:5" ht="15" customHeight="1">
      <c r="A39" s="293">
        <v>27</v>
      </c>
      <c r="B39" s="196" t="s">
        <v>348</v>
      </c>
      <c r="C39" s="121">
        <v>0</v>
      </c>
      <c r="D39" s="109">
        <v>914</v>
      </c>
      <c r="E39" s="121">
        <v>857</v>
      </c>
    </row>
    <row r="40" spans="1:5" ht="15" customHeight="1">
      <c r="A40" s="293">
        <v>28</v>
      </c>
      <c r="B40" s="196" t="s">
        <v>349</v>
      </c>
      <c r="C40" s="121">
        <v>0</v>
      </c>
      <c r="D40" s="109">
        <v>241</v>
      </c>
      <c r="E40" s="121">
        <v>241</v>
      </c>
    </row>
    <row r="41" spans="1:5" ht="15" customHeight="1">
      <c r="A41" s="294">
        <v>29</v>
      </c>
      <c r="B41" s="196" t="s">
        <v>350</v>
      </c>
      <c r="C41" s="121">
        <v>0</v>
      </c>
      <c r="D41" s="109">
        <v>2029</v>
      </c>
      <c r="E41" s="121">
        <v>2029</v>
      </c>
    </row>
    <row r="42" spans="1:5" ht="15" customHeight="1">
      <c r="A42" s="294">
        <v>30</v>
      </c>
      <c r="B42" s="196" t="s">
        <v>351</v>
      </c>
      <c r="C42" s="121">
        <v>0</v>
      </c>
      <c r="D42" s="109">
        <v>994</v>
      </c>
      <c r="E42" s="121">
        <v>994</v>
      </c>
    </row>
    <row r="43" spans="1:5" ht="15" customHeight="1">
      <c r="A43" s="293">
        <v>31</v>
      </c>
      <c r="B43" s="196" t="s">
        <v>352</v>
      </c>
      <c r="C43" s="121">
        <v>0</v>
      </c>
      <c r="D43" s="109">
        <v>206745</v>
      </c>
      <c r="E43" s="121">
        <v>3157</v>
      </c>
    </row>
    <row r="44" spans="1:5" ht="15" customHeight="1">
      <c r="A44" s="293">
        <v>32</v>
      </c>
      <c r="B44" s="295" t="s">
        <v>353</v>
      </c>
      <c r="C44" s="121">
        <v>0</v>
      </c>
      <c r="D44" s="109">
        <v>1102</v>
      </c>
      <c r="E44" s="121">
        <v>1210</v>
      </c>
    </row>
    <row r="45" spans="1:5" ht="15" customHeight="1">
      <c r="A45" s="293">
        <v>33</v>
      </c>
      <c r="B45" s="295" t="s">
        <v>340</v>
      </c>
      <c r="C45" s="121">
        <v>0</v>
      </c>
      <c r="D45" s="109">
        <v>7618</v>
      </c>
      <c r="E45" s="121">
        <v>7618</v>
      </c>
    </row>
    <row r="46" spans="1:5" ht="15" customHeight="1">
      <c r="A46" s="293">
        <v>34</v>
      </c>
      <c r="B46" s="295" t="s">
        <v>354</v>
      </c>
      <c r="C46" s="121">
        <v>0</v>
      </c>
      <c r="D46" s="109">
        <v>20898</v>
      </c>
      <c r="E46" s="121">
        <v>22631</v>
      </c>
    </row>
    <row r="47" spans="1:5" ht="15" customHeight="1">
      <c r="A47" s="293">
        <v>35</v>
      </c>
      <c r="B47" s="296" t="s">
        <v>355</v>
      </c>
      <c r="C47" s="121">
        <v>0</v>
      </c>
      <c r="D47" s="109">
        <v>22000</v>
      </c>
      <c r="E47" s="121">
        <v>22000</v>
      </c>
    </row>
    <row r="48" spans="1:5" ht="15" customHeight="1">
      <c r="A48" s="293">
        <v>36</v>
      </c>
      <c r="B48" s="296" t="s">
        <v>356</v>
      </c>
      <c r="C48" s="121">
        <v>0</v>
      </c>
      <c r="D48" s="109">
        <v>110</v>
      </c>
      <c r="E48" s="121">
        <v>110</v>
      </c>
    </row>
    <row r="49" spans="1:5" ht="15" customHeight="1">
      <c r="A49" s="466" t="s">
        <v>81</v>
      </c>
      <c r="B49" s="467"/>
      <c r="C49" s="136">
        <f>SUM(C9:C36)</f>
        <v>1655388</v>
      </c>
      <c r="D49" s="136">
        <f>SUM(D9:D48)</f>
        <v>3126654</v>
      </c>
      <c r="E49" s="136">
        <f>SUM(E9:E48)</f>
        <v>135425</v>
      </c>
    </row>
    <row r="50" spans="1:5" ht="12" customHeight="1">
      <c r="A50" s="453"/>
      <c r="B50" s="454"/>
      <c r="C50" s="454"/>
      <c r="D50" s="454"/>
      <c r="E50" s="455"/>
    </row>
    <row r="51" spans="1:5" ht="24.75" customHeight="1">
      <c r="A51" s="456" t="s">
        <v>82</v>
      </c>
      <c r="B51" s="457"/>
      <c r="C51" s="457"/>
      <c r="D51" s="457"/>
      <c r="E51" s="458"/>
    </row>
    <row r="52" spans="1:5" ht="15" customHeight="1">
      <c r="A52" s="130">
        <v>37</v>
      </c>
      <c r="B52" s="135" t="s">
        <v>177</v>
      </c>
      <c r="C52" s="121">
        <v>3000</v>
      </c>
      <c r="D52" s="109">
        <v>8000</v>
      </c>
      <c r="E52" s="121"/>
    </row>
    <row r="53" spans="1:5" ht="15" customHeight="1">
      <c r="A53" s="130">
        <v>38</v>
      </c>
      <c r="B53" s="225" t="s">
        <v>178</v>
      </c>
      <c r="C53" s="121">
        <v>3800</v>
      </c>
      <c r="D53" s="109">
        <v>3800</v>
      </c>
      <c r="E53" s="121"/>
    </row>
    <row r="54" spans="1:5" ht="15" customHeight="1">
      <c r="A54" s="293">
        <v>39</v>
      </c>
      <c r="B54" s="225" t="s">
        <v>357</v>
      </c>
      <c r="C54" s="121">
        <v>0</v>
      </c>
      <c r="D54" s="109">
        <v>16478</v>
      </c>
      <c r="E54" s="121"/>
    </row>
    <row r="55" spans="1:5" ht="15" customHeight="1">
      <c r="A55" s="293">
        <v>40</v>
      </c>
      <c r="B55" s="225" t="s">
        <v>358</v>
      </c>
      <c r="C55" s="121">
        <v>0</v>
      </c>
      <c r="D55" s="109">
        <v>5000</v>
      </c>
      <c r="E55" s="121"/>
    </row>
    <row r="56" spans="1:5" ht="15" customHeight="1">
      <c r="A56" s="293">
        <v>41</v>
      </c>
      <c r="B56" s="225" t="s">
        <v>359</v>
      </c>
      <c r="C56" s="121">
        <v>0</v>
      </c>
      <c r="D56" s="297">
        <v>8600</v>
      </c>
      <c r="E56" s="121">
        <v>1216</v>
      </c>
    </row>
    <row r="57" spans="1:5" ht="15" customHeight="1">
      <c r="A57" s="293">
        <v>42</v>
      </c>
      <c r="B57" s="225" t="s">
        <v>360</v>
      </c>
      <c r="C57" s="121">
        <v>0</v>
      </c>
      <c r="D57" s="109">
        <v>125</v>
      </c>
      <c r="E57" s="121">
        <v>124</v>
      </c>
    </row>
    <row r="58" spans="1:5" ht="15" customHeight="1">
      <c r="A58" s="293">
        <v>43</v>
      </c>
      <c r="B58" s="225" t="s">
        <v>338</v>
      </c>
      <c r="C58" s="121">
        <v>0</v>
      </c>
      <c r="D58" s="109">
        <v>34775</v>
      </c>
      <c r="E58" s="121"/>
    </row>
    <row r="59" spans="1:5" ht="15" customHeight="1">
      <c r="A59" s="293">
        <v>44</v>
      </c>
      <c r="B59" s="225" t="s">
        <v>339</v>
      </c>
      <c r="C59" s="121">
        <v>0</v>
      </c>
      <c r="D59" s="109">
        <v>34984</v>
      </c>
      <c r="E59" s="121"/>
    </row>
    <row r="60" spans="1:5" ht="15" customHeight="1">
      <c r="A60" s="293">
        <v>45</v>
      </c>
      <c r="B60" s="225" t="s">
        <v>361</v>
      </c>
      <c r="C60" s="121">
        <v>0</v>
      </c>
      <c r="D60" s="109">
        <v>17550</v>
      </c>
      <c r="E60" s="121">
        <v>15338</v>
      </c>
    </row>
    <row r="61" spans="1:5" ht="15" customHeight="1">
      <c r="A61" s="293">
        <v>46</v>
      </c>
      <c r="B61" s="292" t="s">
        <v>362</v>
      </c>
      <c r="C61" s="121">
        <v>0</v>
      </c>
      <c r="D61" s="109">
        <v>5850</v>
      </c>
      <c r="E61" s="121">
        <v>4326</v>
      </c>
    </row>
    <row r="62" spans="1:5" ht="14.25" customHeight="1">
      <c r="A62" s="464" t="s">
        <v>81</v>
      </c>
      <c r="B62" s="465"/>
      <c r="C62" s="136">
        <f>SUM(C52:C53)</f>
        <v>6800</v>
      </c>
      <c r="D62" s="136">
        <f>SUM(D52:D61)</f>
        <v>135162</v>
      </c>
      <c r="E62" s="136">
        <f>SUM(E52:E61)</f>
        <v>21004</v>
      </c>
    </row>
    <row r="63" spans="1:5" s="138" customFormat="1" ht="24" customHeight="1">
      <c r="A63" s="459" t="s">
        <v>83</v>
      </c>
      <c r="B63" s="460"/>
      <c r="C63" s="137">
        <f>SUM(C49,C62)</f>
        <v>1662188</v>
      </c>
      <c r="D63" s="137">
        <f>SUM(D49,D62)</f>
        <v>3261816</v>
      </c>
      <c r="E63" s="137">
        <f>SUM(E49,E62)</f>
        <v>156429</v>
      </c>
    </row>
    <row r="66" ht="12.75">
      <c r="B66" s="193"/>
    </row>
    <row r="67" ht="12.75">
      <c r="B67" s="193"/>
    </row>
  </sheetData>
  <sheetProtection/>
  <mergeCells count="8">
    <mergeCell ref="A50:E50"/>
    <mergeCell ref="A51:E51"/>
    <mergeCell ref="A1:E1"/>
    <mergeCell ref="A63:B63"/>
    <mergeCell ref="A6:B7"/>
    <mergeCell ref="A62:B62"/>
    <mergeCell ref="A49:B49"/>
    <mergeCell ref="A8:B8"/>
  </mergeCells>
  <printOptions horizontalCentered="1"/>
  <pageMargins left="0.7874015748031497" right="0.5511811023622047" top="0.6692913385826772" bottom="0.5511811023622047" header="0.2362204724409449" footer="0.236220472440944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47"/>
  <sheetViews>
    <sheetView zoomScale="80" zoomScaleNormal="80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3" max="3" width="9.421875" style="0" customWidth="1"/>
    <col min="5" max="5" width="10.140625" style="0" customWidth="1"/>
    <col min="7" max="7" width="8.421875" style="0" customWidth="1"/>
    <col min="8" max="8" width="8.00390625" style="0" customWidth="1"/>
    <col min="9" max="9" width="9.7109375" style="0" customWidth="1"/>
    <col min="11" max="11" width="8.421875" style="0" customWidth="1"/>
    <col min="12" max="12" width="7.8515625" style="0" customWidth="1"/>
    <col min="13" max="14" width="9.57421875" style="0" customWidth="1"/>
  </cols>
  <sheetData>
    <row r="1" spans="1:13" ht="15" customHeight="1">
      <c r="A1" s="480" t="s">
        <v>366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</row>
    <row r="2" ht="15.75">
      <c r="A2" s="1"/>
    </row>
    <row r="4" spans="1:14" ht="12.75">
      <c r="A4" s="473" t="s">
        <v>542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</row>
    <row r="5" spans="1:14" ht="12.75">
      <c r="A5" s="101"/>
      <c r="H5" s="474"/>
      <c r="I5" s="474"/>
      <c r="L5" s="474" t="s">
        <v>0</v>
      </c>
      <c r="M5" s="474"/>
      <c r="N5" s="474"/>
    </row>
    <row r="7" spans="1:14" ht="31.5" customHeight="1">
      <c r="A7" s="477" t="s">
        <v>1</v>
      </c>
      <c r="B7" s="393" t="s">
        <v>163</v>
      </c>
      <c r="C7" s="393"/>
      <c r="D7" s="393"/>
      <c r="E7" s="393"/>
      <c r="F7" s="393" t="s">
        <v>323</v>
      </c>
      <c r="G7" s="393"/>
      <c r="H7" s="393"/>
      <c r="I7" s="393"/>
      <c r="J7" s="393" t="s">
        <v>324</v>
      </c>
      <c r="K7" s="393"/>
      <c r="L7" s="393"/>
      <c r="M7" s="393"/>
      <c r="N7" s="470" t="s">
        <v>389</v>
      </c>
    </row>
    <row r="8" spans="1:14" ht="29.25" customHeight="1">
      <c r="A8" s="478"/>
      <c r="B8" s="3" t="s">
        <v>2</v>
      </c>
      <c r="C8" s="3" t="s">
        <v>3</v>
      </c>
      <c r="D8" s="3" t="s">
        <v>43</v>
      </c>
      <c r="E8" s="475" t="s">
        <v>4</v>
      </c>
      <c r="F8" s="3" t="s">
        <v>2</v>
      </c>
      <c r="G8" s="3" t="s">
        <v>3</v>
      </c>
      <c r="H8" s="3" t="s">
        <v>43</v>
      </c>
      <c r="I8" s="475" t="s">
        <v>4</v>
      </c>
      <c r="J8" s="3" t="s">
        <v>2</v>
      </c>
      <c r="K8" s="3" t="s">
        <v>3</v>
      </c>
      <c r="L8" s="3" t="s">
        <v>43</v>
      </c>
      <c r="M8" s="475" t="s">
        <v>4</v>
      </c>
      <c r="N8" s="471"/>
    </row>
    <row r="9" spans="1:14" ht="19.5" customHeight="1" thickBot="1">
      <c r="A9" s="479"/>
      <c r="B9" s="396" t="s">
        <v>5</v>
      </c>
      <c r="C9" s="396"/>
      <c r="D9" s="396"/>
      <c r="E9" s="476"/>
      <c r="F9" s="396" t="s">
        <v>5</v>
      </c>
      <c r="G9" s="396"/>
      <c r="H9" s="396"/>
      <c r="I9" s="476"/>
      <c r="J9" s="396" t="s">
        <v>5</v>
      </c>
      <c r="K9" s="396"/>
      <c r="L9" s="396"/>
      <c r="M9" s="476"/>
      <c r="N9" s="472"/>
    </row>
    <row r="10" spans="1:14" ht="13.5" thickTop="1">
      <c r="A10" s="5" t="s">
        <v>6</v>
      </c>
      <c r="B10" s="10"/>
      <c r="C10" s="10"/>
      <c r="D10" s="10"/>
      <c r="E10" s="91"/>
      <c r="F10" s="10"/>
      <c r="G10" s="10"/>
      <c r="H10" s="10"/>
      <c r="I10" s="91"/>
      <c r="J10" s="10"/>
      <c r="K10" s="10"/>
      <c r="L10" s="10"/>
      <c r="M10" s="91"/>
      <c r="N10" s="91"/>
    </row>
    <row r="11" spans="1:14" ht="12.75">
      <c r="A11" s="51" t="s">
        <v>17</v>
      </c>
      <c r="B11" s="13"/>
      <c r="C11" s="14"/>
      <c r="D11" s="14"/>
      <c r="E11" s="15"/>
      <c r="F11" s="13"/>
      <c r="G11" s="14"/>
      <c r="H11" s="14"/>
      <c r="I11" s="15"/>
      <c r="J11" s="13"/>
      <c r="K11" s="14"/>
      <c r="L11" s="14"/>
      <c r="M11" s="15"/>
      <c r="N11" s="15"/>
    </row>
    <row r="12" spans="1:14" ht="12.75">
      <c r="A12" s="51" t="s">
        <v>363</v>
      </c>
      <c r="B12" s="13"/>
      <c r="C12" s="13"/>
      <c r="D12" s="13"/>
      <c r="E12" s="32">
        <v>0</v>
      </c>
      <c r="F12" s="13">
        <v>1884</v>
      </c>
      <c r="G12" s="13">
        <v>0</v>
      </c>
      <c r="H12" s="13">
        <v>0</v>
      </c>
      <c r="I12" s="32">
        <f>SUM(F12:H12)</f>
        <v>1884</v>
      </c>
      <c r="J12" s="13">
        <v>1884</v>
      </c>
      <c r="K12" s="90"/>
      <c r="L12" s="90"/>
      <c r="M12" s="32">
        <f aca="true" t="shared" si="0" ref="M12:M17">SUM(J12:L12)</f>
        <v>1884</v>
      </c>
      <c r="N12" s="323">
        <f>M12/I12</f>
        <v>1</v>
      </c>
    </row>
    <row r="13" spans="1:14" ht="12.75">
      <c r="A13" s="9" t="s">
        <v>18</v>
      </c>
      <c r="B13" s="90">
        <f aca="true" t="shared" si="1" ref="B13:L13">SUM(B14:B17)</f>
        <v>0</v>
      </c>
      <c r="C13" s="90">
        <f t="shared" si="1"/>
        <v>3053</v>
      </c>
      <c r="D13" s="90">
        <f t="shared" si="1"/>
        <v>0</v>
      </c>
      <c r="E13" s="32">
        <f t="shared" si="1"/>
        <v>3053</v>
      </c>
      <c r="F13" s="90">
        <f t="shared" si="1"/>
        <v>0</v>
      </c>
      <c r="G13" s="90">
        <f t="shared" si="1"/>
        <v>3053</v>
      </c>
      <c r="H13" s="90">
        <f t="shared" si="1"/>
        <v>0</v>
      </c>
      <c r="I13" s="32">
        <f t="shared" si="1"/>
        <v>3053</v>
      </c>
      <c r="J13" s="90">
        <f t="shared" si="1"/>
        <v>0</v>
      </c>
      <c r="K13" s="90">
        <f t="shared" si="1"/>
        <v>4497</v>
      </c>
      <c r="L13" s="90">
        <f t="shared" si="1"/>
        <v>0</v>
      </c>
      <c r="M13" s="32">
        <f t="shared" si="0"/>
        <v>4497</v>
      </c>
      <c r="N13" s="323">
        <f>M13/I13</f>
        <v>1.4729773992793973</v>
      </c>
    </row>
    <row r="14" spans="1:14" ht="12.75">
      <c r="A14" s="53" t="s">
        <v>19</v>
      </c>
      <c r="B14" s="13"/>
      <c r="C14" s="14">
        <v>2510</v>
      </c>
      <c r="D14" s="14"/>
      <c r="E14" s="15">
        <f>SUM(B14:D14)</f>
        <v>2510</v>
      </c>
      <c r="F14" s="13"/>
      <c r="G14" s="14">
        <v>2510</v>
      </c>
      <c r="H14" s="14"/>
      <c r="I14" s="15">
        <f>SUM(F14:H14)</f>
        <v>2510</v>
      </c>
      <c r="J14" s="13"/>
      <c r="K14" s="14">
        <v>3692</v>
      </c>
      <c r="L14" s="14"/>
      <c r="M14" s="15">
        <f t="shared" si="0"/>
        <v>3692</v>
      </c>
      <c r="N14" s="323"/>
    </row>
    <row r="15" spans="1:14" ht="12.75">
      <c r="A15" s="53" t="s">
        <v>20</v>
      </c>
      <c r="B15" s="13"/>
      <c r="C15" s="14">
        <v>70</v>
      </c>
      <c r="D15" s="14"/>
      <c r="E15" s="15">
        <f>SUM(B15:D15)</f>
        <v>70</v>
      </c>
      <c r="F15" s="13"/>
      <c r="G15" s="14">
        <v>70</v>
      </c>
      <c r="H15" s="14"/>
      <c r="I15" s="15">
        <f>SUM(F15:H15)</f>
        <v>70</v>
      </c>
      <c r="J15" s="13"/>
      <c r="K15" s="14">
        <v>77</v>
      </c>
      <c r="L15" s="14"/>
      <c r="M15" s="15">
        <f t="shared" si="0"/>
        <v>77</v>
      </c>
      <c r="N15" s="323"/>
    </row>
    <row r="16" spans="1:14" ht="12.75">
      <c r="A16" s="12" t="s">
        <v>22</v>
      </c>
      <c r="B16" s="13"/>
      <c r="C16" s="14">
        <v>473</v>
      </c>
      <c r="D16" s="14"/>
      <c r="E16" s="15">
        <f>SUM(B16:D16)</f>
        <v>473</v>
      </c>
      <c r="F16" s="13"/>
      <c r="G16" s="14">
        <v>473</v>
      </c>
      <c r="H16" s="14"/>
      <c r="I16" s="15">
        <f>SUM(F16:H16)</f>
        <v>473</v>
      </c>
      <c r="J16" s="13"/>
      <c r="K16" s="14">
        <v>692</v>
      </c>
      <c r="L16" s="14"/>
      <c r="M16" s="15">
        <f t="shared" si="0"/>
        <v>692</v>
      </c>
      <c r="N16" s="323"/>
    </row>
    <row r="17" spans="1:14" ht="12.75">
      <c r="A17" s="12" t="s">
        <v>45</v>
      </c>
      <c r="B17" s="13"/>
      <c r="C17" s="14">
        <v>0</v>
      </c>
      <c r="D17" s="14"/>
      <c r="E17" s="15">
        <f>SUM(B17:D17)</f>
        <v>0</v>
      </c>
      <c r="F17" s="13"/>
      <c r="G17" s="14">
        <v>0</v>
      </c>
      <c r="H17" s="14"/>
      <c r="I17" s="15">
        <f>SUM(F17:H17)</f>
        <v>0</v>
      </c>
      <c r="J17" s="13"/>
      <c r="K17" s="14">
        <v>36</v>
      </c>
      <c r="L17" s="14"/>
      <c r="M17" s="15">
        <f t="shared" si="0"/>
        <v>36</v>
      </c>
      <c r="N17" s="323"/>
    </row>
    <row r="18" spans="1:14" ht="12.75">
      <c r="A18" s="47" t="s">
        <v>23</v>
      </c>
      <c r="B18" s="13"/>
      <c r="C18" s="14"/>
      <c r="D18" s="14"/>
      <c r="E18" s="15"/>
      <c r="F18" s="13"/>
      <c r="G18" s="14"/>
      <c r="H18" s="14"/>
      <c r="I18" s="15"/>
      <c r="J18" s="13"/>
      <c r="K18" s="14"/>
      <c r="L18" s="14"/>
      <c r="M18" s="15"/>
      <c r="N18" s="323"/>
    </row>
    <row r="19" spans="1:14" ht="12.75">
      <c r="A19" s="16" t="s">
        <v>24</v>
      </c>
      <c r="B19" s="14"/>
      <c r="C19" s="14"/>
      <c r="D19" s="14"/>
      <c r="E19" s="15">
        <f>E38-SUM(E13)</f>
        <v>189844</v>
      </c>
      <c r="F19" s="14"/>
      <c r="G19" s="14"/>
      <c r="H19" s="14"/>
      <c r="I19" s="15">
        <f>I38-SUM(I12,I13,I20)</f>
        <v>191518</v>
      </c>
      <c r="J19" s="14"/>
      <c r="K19" s="14"/>
      <c r="L19" s="14"/>
      <c r="M19" s="15">
        <v>163785</v>
      </c>
      <c r="N19" s="323"/>
    </row>
    <row r="20" spans="1:14" ht="12.75">
      <c r="A20" s="16" t="s">
        <v>364</v>
      </c>
      <c r="B20" s="18"/>
      <c r="C20" s="18"/>
      <c r="D20" s="18"/>
      <c r="E20" s="19">
        <v>0</v>
      </c>
      <c r="F20" s="18"/>
      <c r="G20" s="18">
        <v>7544</v>
      </c>
      <c r="H20" s="18"/>
      <c r="I20" s="19">
        <f>SUM(F20:H20)</f>
        <v>7544</v>
      </c>
      <c r="J20" s="18"/>
      <c r="K20" s="18">
        <v>7544</v>
      </c>
      <c r="L20" s="18"/>
      <c r="M20" s="19">
        <f>SUM(J20:L20)</f>
        <v>7544</v>
      </c>
      <c r="N20" s="323"/>
    </row>
    <row r="21" spans="1:14" ht="12.75">
      <c r="A21" s="16"/>
      <c r="B21" s="18"/>
      <c r="C21" s="18"/>
      <c r="D21" s="18"/>
      <c r="E21" s="19"/>
      <c r="F21" s="18"/>
      <c r="G21" s="18"/>
      <c r="H21" s="18"/>
      <c r="I21" s="19"/>
      <c r="J21" s="18"/>
      <c r="K21" s="18"/>
      <c r="L21" s="18"/>
      <c r="M21" s="19"/>
      <c r="N21" s="324"/>
    </row>
    <row r="22" spans="1:14" ht="12.75">
      <c r="A22" s="20" t="s">
        <v>7</v>
      </c>
      <c r="B22" s="162">
        <f>SUM(B13,B19)</f>
        <v>0</v>
      </c>
      <c r="C22" s="162">
        <f>SUM(C13,C19)</f>
        <v>3053</v>
      </c>
      <c r="D22" s="162">
        <f>SUM(D13,D19)</f>
        <v>0</v>
      </c>
      <c r="E22" s="22">
        <f>SUM(E13,E19)</f>
        <v>192897</v>
      </c>
      <c r="F22" s="162">
        <f>SUM(F12,F13,F19)</f>
        <v>1884</v>
      </c>
      <c r="G22" s="162">
        <f>SUM(G13,G19)</f>
        <v>3053</v>
      </c>
      <c r="H22" s="162">
        <f>SUM(H13,H19)</f>
        <v>0</v>
      </c>
      <c r="I22" s="22">
        <f>SUM(I12,I13,I19,I20)</f>
        <v>203999</v>
      </c>
      <c r="J22" s="162">
        <f>SUM(J12,J13,J19)</f>
        <v>1884</v>
      </c>
      <c r="K22" s="162">
        <f>SUM(K12,K13,K19)</f>
        <v>4497</v>
      </c>
      <c r="L22" s="162">
        <f>SUM(L12,L13,L19)</f>
        <v>0</v>
      </c>
      <c r="M22" s="22">
        <f>SUM(M12,M13,M19,M20)</f>
        <v>177710</v>
      </c>
      <c r="N22" s="325">
        <f>M22/I22</f>
        <v>0.8711317212339276</v>
      </c>
    </row>
    <row r="23" spans="1:14" ht="12.75">
      <c r="A23" s="92"/>
      <c r="B23" s="93"/>
      <c r="C23" s="94"/>
      <c r="D23" s="94"/>
      <c r="E23" s="95"/>
      <c r="F23" s="93"/>
      <c r="G23" s="94"/>
      <c r="H23" s="94"/>
      <c r="I23" s="95"/>
      <c r="J23" s="93"/>
      <c r="K23" s="94"/>
      <c r="L23" s="94"/>
      <c r="M23" s="95"/>
      <c r="N23" s="326"/>
    </row>
    <row r="24" spans="1:14" ht="12.75">
      <c r="A24" s="26" t="s">
        <v>8</v>
      </c>
      <c r="B24" s="21"/>
      <c r="C24" s="21"/>
      <c r="D24" s="21"/>
      <c r="E24" s="22"/>
      <c r="F24" s="21"/>
      <c r="G24" s="21"/>
      <c r="H24" s="21"/>
      <c r="I24" s="22"/>
      <c r="J24" s="21"/>
      <c r="K24" s="21"/>
      <c r="L24" s="21"/>
      <c r="M24" s="22"/>
      <c r="N24" s="325"/>
    </row>
    <row r="25" spans="1:14" ht="12.75">
      <c r="A25" s="9" t="s">
        <v>25</v>
      </c>
      <c r="B25" s="10">
        <f>SUM(B26:B34)</f>
        <v>179260</v>
      </c>
      <c r="C25" s="10">
        <f>SUM(C26:C29,C34)</f>
        <v>8237</v>
      </c>
      <c r="D25" s="10">
        <f>SUM(D26:D29,D34)</f>
        <v>5400</v>
      </c>
      <c r="E25" s="75">
        <f>SUM(E26:E34)</f>
        <v>192897</v>
      </c>
      <c r="F25" s="10">
        <f>SUM(F26:F34)</f>
        <v>182453</v>
      </c>
      <c r="G25" s="10">
        <f>SUM(G26:G29,G32,G34)</f>
        <v>16146</v>
      </c>
      <c r="H25" s="10">
        <f>SUM(H26:H29,H34)</f>
        <v>5400</v>
      </c>
      <c r="I25" s="75">
        <f>SUM(I26:I34)</f>
        <v>203999</v>
      </c>
      <c r="J25" s="10">
        <f>SUM(J26:J34)</f>
        <v>157523</v>
      </c>
      <c r="K25" s="10">
        <f>SUM(K26:K34)</f>
        <v>15710</v>
      </c>
      <c r="L25" s="10">
        <f>SUM(L26:L29,L34)</f>
        <v>3425</v>
      </c>
      <c r="M25" s="75">
        <f>SUM(M26:M34)</f>
        <v>176658</v>
      </c>
      <c r="N25" s="327">
        <f>M25/I25</f>
        <v>0.8659748332099667</v>
      </c>
    </row>
    <row r="26" spans="1:14" ht="12.75">
      <c r="A26" s="12" t="s">
        <v>26</v>
      </c>
      <c r="B26" s="13">
        <v>115441</v>
      </c>
      <c r="C26" s="14"/>
      <c r="D26" s="14"/>
      <c r="E26" s="15">
        <f>SUM(B26:D26)</f>
        <v>115441</v>
      </c>
      <c r="F26" s="13">
        <v>117917</v>
      </c>
      <c r="G26" s="14"/>
      <c r="H26" s="14"/>
      <c r="I26" s="15">
        <f>SUM(F26:H26)</f>
        <v>117917</v>
      </c>
      <c r="J26" s="13">
        <v>101513</v>
      </c>
      <c r="K26" s="14"/>
      <c r="L26" s="14"/>
      <c r="M26" s="15">
        <f>SUM(J26:L26)</f>
        <v>101513</v>
      </c>
      <c r="N26" s="328">
        <f>M26/I26</f>
        <v>0.8608851989110985</v>
      </c>
    </row>
    <row r="27" spans="1:14" ht="12.75">
      <c r="A27" s="12" t="s">
        <v>27</v>
      </c>
      <c r="B27" s="96">
        <v>32530</v>
      </c>
      <c r="C27" s="14"/>
      <c r="D27" s="14"/>
      <c r="E27" s="15">
        <f>SUM(B27:D27)</f>
        <v>32530</v>
      </c>
      <c r="F27" s="96">
        <v>33238</v>
      </c>
      <c r="G27" s="14"/>
      <c r="H27" s="14"/>
      <c r="I27" s="15">
        <f>SUM(F27:H27)</f>
        <v>33238</v>
      </c>
      <c r="J27" s="96">
        <v>28744</v>
      </c>
      <c r="K27" s="14"/>
      <c r="L27" s="14"/>
      <c r="M27" s="15">
        <f aca="true" t="shared" si="2" ref="M27:M34">SUM(J27:L27)</f>
        <v>28744</v>
      </c>
      <c r="N27" s="328">
        <f aca="true" t="shared" si="3" ref="N27:N34">M27/I27</f>
        <v>0.8647933088633492</v>
      </c>
    </row>
    <row r="28" spans="1:14" ht="12.75">
      <c r="A28" s="12" t="s">
        <v>28</v>
      </c>
      <c r="B28" s="96">
        <v>31289</v>
      </c>
      <c r="C28" s="14">
        <v>4437</v>
      </c>
      <c r="D28" s="14">
        <v>0</v>
      </c>
      <c r="E28" s="15">
        <f>SUM(B28:D28)</f>
        <v>35726</v>
      </c>
      <c r="F28" s="96">
        <v>31298</v>
      </c>
      <c r="G28" s="14">
        <v>3787</v>
      </c>
      <c r="H28" s="14">
        <v>0</v>
      </c>
      <c r="I28" s="15">
        <f>SUM(F28:H28)</f>
        <v>35085</v>
      </c>
      <c r="J28" s="96">
        <v>27266</v>
      </c>
      <c r="K28" s="14">
        <v>5161</v>
      </c>
      <c r="L28" s="14"/>
      <c r="M28" s="15">
        <f t="shared" si="2"/>
        <v>32427</v>
      </c>
      <c r="N28" s="328">
        <f t="shared" si="3"/>
        <v>0.9242411286874733</v>
      </c>
    </row>
    <row r="29" spans="1:14" ht="12.75">
      <c r="A29" s="16" t="s">
        <v>29</v>
      </c>
      <c r="B29" s="96"/>
      <c r="C29" s="14"/>
      <c r="D29" s="228">
        <f>SUM(D30:D31)</f>
        <v>5400</v>
      </c>
      <c r="E29" s="15">
        <f>SUM(B29:D29)</f>
        <v>5400</v>
      </c>
      <c r="F29" s="96"/>
      <c r="G29" s="14"/>
      <c r="H29" s="228">
        <f>SUM(H30:H31)</f>
        <v>5400</v>
      </c>
      <c r="I29" s="15">
        <f>SUM(F29:H29)</f>
        <v>5400</v>
      </c>
      <c r="J29" s="96"/>
      <c r="K29" s="14"/>
      <c r="L29" s="228">
        <f>SUM(L30:L31)</f>
        <v>3425</v>
      </c>
      <c r="M29" s="15">
        <f t="shared" si="2"/>
        <v>3425</v>
      </c>
      <c r="N29" s="328">
        <f t="shared" si="3"/>
        <v>0.6342592592592593</v>
      </c>
    </row>
    <row r="30" spans="1:14" ht="12.75">
      <c r="A30" s="239" t="s">
        <v>251</v>
      </c>
      <c r="B30" s="234"/>
      <c r="C30" s="14"/>
      <c r="D30" s="228">
        <v>400</v>
      </c>
      <c r="E30" s="15"/>
      <c r="F30" s="234"/>
      <c r="G30" s="14"/>
      <c r="H30" s="228">
        <v>400</v>
      </c>
      <c r="I30" s="15"/>
      <c r="J30" s="234"/>
      <c r="K30" s="14"/>
      <c r="L30" s="228">
        <v>113</v>
      </c>
      <c r="M30" s="15"/>
      <c r="N30" s="328"/>
    </row>
    <row r="31" spans="1:14" ht="12.75">
      <c r="A31" s="239" t="s">
        <v>256</v>
      </c>
      <c r="B31" s="234"/>
      <c r="C31" s="14"/>
      <c r="D31" s="228">
        <v>5000</v>
      </c>
      <c r="E31" s="15"/>
      <c r="F31" s="234"/>
      <c r="G31" s="14"/>
      <c r="H31" s="228">
        <v>5000</v>
      </c>
      <c r="I31" s="15"/>
      <c r="J31" s="234"/>
      <c r="K31" s="14"/>
      <c r="L31" s="228">
        <v>3312</v>
      </c>
      <c r="M31" s="15"/>
      <c r="N31" s="328"/>
    </row>
    <row r="32" spans="1:14" ht="12.75">
      <c r="A32" s="298" t="s">
        <v>365</v>
      </c>
      <c r="B32" s="234"/>
      <c r="C32" s="14"/>
      <c r="D32" s="228"/>
      <c r="E32" s="15">
        <v>0</v>
      </c>
      <c r="F32" s="234"/>
      <c r="G32" s="14">
        <v>7544</v>
      </c>
      <c r="H32" s="228"/>
      <c r="I32" s="15">
        <f>SUM(F32:H32)</f>
        <v>7544</v>
      </c>
      <c r="J32" s="234"/>
      <c r="K32" s="14">
        <v>7544</v>
      </c>
      <c r="L32" s="228"/>
      <c r="M32" s="15">
        <f t="shared" si="2"/>
        <v>7544</v>
      </c>
      <c r="N32" s="328">
        <f t="shared" si="3"/>
        <v>1</v>
      </c>
    </row>
    <row r="33" spans="1:14" ht="12.75">
      <c r="A33" s="16"/>
      <c r="B33" s="14"/>
      <c r="C33" s="14"/>
      <c r="D33" s="14"/>
      <c r="E33" s="15"/>
      <c r="F33" s="14"/>
      <c r="G33" s="14"/>
      <c r="H33" s="14"/>
      <c r="I33" s="15"/>
      <c r="J33" s="14"/>
      <c r="K33" s="14"/>
      <c r="L33" s="14"/>
      <c r="M33" s="15"/>
      <c r="N33" s="328"/>
    </row>
    <row r="34" spans="1:14" ht="12.75">
      <c r="A34" s="16" t="s">
        <v>30</v>
      </c>
      <c r="B34" s="30"/>
      <c r="C34" s="14">
        <f>SUM(C35:C36)</f>
        <v>3800</v>
      </c>
      <c r="D34" s="30"/>
      <c r="E34" s="15">
        <f>SUM(B34:D34)</f>
        <v>3800</v>
      </c>
      <c r="F34" s="30"/>
      <c r="G34" s="14">
        <f>SUM(G35:G36)</f>
        <v>4815</v>
      </c>
      <c r="H34" s="30"/>
      <c r="I34" s="15">
        <f>SUM(F34:H34)</f>
        <v>4815</v>
      </c>
      <c r="J34" s="30"/>
      <c r="K34" s="14">
        <f>SUM(K35:K37)</f>
        <v>3005</v>
      </c>
      <c r="L34" s="30"/>
      <c r="M34" s="15">
        <f t="shared" si="2"/>
        <v>3005</v>
      </c>
      <c r="N34" s="328">
        <f t="shared" si="3"/>
        <v>0.6240913811007269</v>
      </c>
    </row>
    <row r="35" spans="1:14" ht="12.75">
      <c r="A35" s="16" t="s">
        <v>46</v>
      </c>
      <c r="B35" s="14"/>
      <c r="C35" s="14">
        <v>3000</v>
      </c>
      <c r="D35" s="14"/>
      <c r="E35" s="15"/>
      <c r="F35" s="14"/>
      <c r="G35" s="14">
        <v>3000</v>
      </c>
      <c r="H35" s="14"/>
      <c r="I35" s="15"/>
      <c r="J35" s="14"/>
      <c r="K35" s="14">
        <v>1294</v>
      </c>
      <c r="L35" s="14"/>
      <c r="M35" s="15"/>
      <c r="N35" s="328"/>
    </row>
    <row r="36" spans="1:14" ht="12.75">
      <c r="A36" s="16" t="s">
        <v>209</v>
      </c>
      <c r="B36" s="14"/>
      <c r="C36" s="14">
        <v>800</v>
      </c>
      <c r="D36" s="14"/>
      <c r="E36" s="15"/>
      <c r="F36" s="14"/>
      <c r="G36" s="14">
        <v>1815</v>
      </c>
      <c r="H36" s="14"/>
      <c r="I36" s="15"/>
      <c r="J36" s="14"/>
      <c r="K36" s="14">
        <v>1711</v>
      </c>
      <c r="L36" s="14"/>
      <c r="M36" s="15"/>
      <c r="N36" s="328"/>
    </row>
    <row r="37" spans="1:14" ht="12.75">
      <c r="A37" s="47"/>
      <c r="B37" s="18"/>
      <c r="C37" s="18"/>
      <c r="D37" s="18"/>
      <c r="E37" s="19"/>
      <c r="F37" s="18"/>
      <c r="G37" s="18"/>
      <c r="H37" s="18"/>
      <c r="I37" s="19"/>
      <c r="J37" s="18"/>
      <c r="K37" s="18"/>
      <c r="L37" s="18"/>
      <c r="M37" s="19"/>
      <c r="N37" s="324"/>
    </row>
    <row r="38" spans="1:14" ht="12.75">
      <c r="A38" s="20" t="s">
        <v>9</v>
      </c>
      <c r="B38" s="162">
        <f aca="true" t="shared" si="4" ref="B38:L38">SUM(B26:B29,B34)</f>
        <v>179260</v>
      </c>
      <c r="C38" s="162">
        <f t="shared" si="4"/>
        <v>8237</v>
      </c>
      <c r="D38" s="162">
        <f t="shared" si="4"/>
        <v>5400</v>
      </c>
      <c r="E38" s="22">
        <f t="shared" si="4"/>
        <v>192897</v>
      </c>
      <c r="F38" s="162">
        <f t="shared" si="4"/>
        <v>182453</v>
      </c>
      <c r="G38" s="162">
        <f t="shared" si="4"/>
        <v>8602</v>
      </c>
      <c r="H38" s="162">
        <f t="shared" si="4"/>
        <v>5400</v>
      </c>
      <c r="I38" s="22">
        <f>SUM(I26:I29,I32,I34)</f>
        <v>203999</v>
      </c>
      <c r="J38" s="162">
        <f t="shared" si="4"/>
        <v>157523</v>
      </c>
      <c r="K38" s="162">
        <f>SUM(K26:K29,K32,K34)</f>
        <v>15710</v>
      </c>
      <c r="L38" s="162">
        <f t="shared" si="4"/>
        <v>3425</v>
      </c>
      <c r="M38" s="22">
        <f>SUM(J38:L38)</f>
        <v>176658</v>
      </c>
      <c r="N38" s="325">
        <f>M38/I38</f>
        <v>0.8659748332099667</v>
      </c>
    </row>
    <row r="39" spans="1:14" ht="12.75">
      <c r="A39" s="35"/>
      <c r="B39" s="98"/>
      <c r="C39" s="77"/>
      <c r="D39" s="77"/>
      <c r="E39" s="77"/>
      <c r="F39" s="98"/>
      <c r="G39" s="77"/>
      <c r="H39" s="77"/>
      <c r="I39" s="77"/>
      <c r="J39" s="98"/>
      <c r="K39" s="77"/>
      <c r="L39" s="77"/>
      <c r="M39" s="77"/>
      <c r="N39" s="329"/>
    </row>
    <row r="40" spans="1:14" ht="12.75">
      <c r="A40" s="36" t="s">
        <v>40</v>
      </c>
      <c r="B40" s="37"/>
      <c r="C40" s="37"/>
      <c r="D40" s="38"/>
      <c r="E40" s="39">
        <f>E19</f>
        <v>189844</v>
      </c>
      <c r="F40" s="37"/>
      <c r="G40" s="37"/>
      <c r="H40" s="38"/>
      <c r="I40" s="39">
        <f>I19</f>
        <v>191518</v>
      </c>
      <c r="J40" s="37"/>
      <c r="K40" s="37"/>
      <c r="L40" s="38"/>
      <c r="M40" s="39">
        <f>M19</f>
        <v>163785</v>
      </c>
      <c r="N40" s="325">
        <f>M40/I40</f>
        <v>0.8551937676876324</v>
      </c>
    </row>
    <row r="41" ht="12.75">
      <c r="A41" s="35"/>
    </row>
    <row r="42" spans="1:5" ht="24.75" customHeight="1">
      <c r="A42" s="181" t="s">
        <v>44</v>
      </c>
      <c r="B42" s="299" t="s">
        <v>185</v>
      </c>
      <c r="C42" s="299" t="s">
        <v>367</v>
      </c>
      <c r="D42" s="299" t="s">
        <v>368</v>
      </c>
      <c r="E42" s="299" t="s">
        <v>389</v>
      </c>
    </row>
    <row r="43" spans="1:5" ht="12.75">
      <c r="A43" s="201" t="s">
        <v>11</v>
      </c>
      <c r="B43" s="229">
        <v>4470</v>
      </c>
      <c r="C43" s="229">
        <v>4470</v>
      </c>
      <c r="D43" s="229">
        <v>3471</v>
      </c>
      <c r="E43" s="322">
        <f>D43/C43</f>
        <v>0.776510067114094</v>
      </c>
    </row>
    <row r="46" spans="1:2" ht="12.75">
      <c r="A46" s="40" t="s">
        <v>12</v>
      </c>
      <c r="B46" s="2" t="s">
        <v>170</v>
      </c>
    </row>
    <row r="47" spans="1:2" ht="12.75">
      <c r="A47" s="40" t="s">
        <v>13</v>
      </c>
      <c r="B47" s="2" t="s">
        <v>168</v>
      </c>
    </row>
  </sheetData>
  <sheetProtection/>
  <mergeCells count="15">
    <mergeCell ref="A7:A9"/>
    <mergeCell ref="B7:E7"/>
    <mergeCell ref="E8:E9"/>
    <mergeCell ref="B9:D9"/>
    <mergeCell ref="A1:M1"/>
    <mergeCell ref="N7:N9"/>
    <mergeCell ref="A4:N4"/>
    <mergeCell ref="L5:N5"/>
    <mergeCell ref="J7:M7"/>
    <mergeCell ref="M8:M9"/>
    <mergeCell ref="J9:L9"/>
    <mergeCell ref="F7:I7"/>
    <mergeCell ref="I8:I9"/>
    <mergeCell ref="F9:H9"/>
    <mergeCell ref="H5:I5"/>
  </mergeCells>
  <printOptions/>
  <pageMargins left="0.31496062992125984" right="0.31496062992125984" top="0.8267716535433072" bottom="0.98425196850393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3" max="3" width="10.00390625" style="0" customWidth="1"/>
    <col min="4" max="4" width="10.8515625" style="0" customWidth="1"/>
    <col min="11" max="11" width="10.28125" style="0" customWidth="1"/>
  </cols>
  <sheetData>
    <row r="1" spans="1:10" ht="21" customHeight="1">
      <c r="A1" s="491" t="s">
        <v>149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21" customHeight="1">
      <c r="A2" s="491" t="s">
        <v>210</v>
      </c>
      <c r="B2" s="491"/>
      <c r="C2" s="491"/>
      <c r="D2" s="491"/>
      <c r="E2" s="491"/>
      <c r="F2" s="491"/>
      <c r="G2" s="491"/>
      <c r="H2" s="491"/>
      <c r="I2" s="491"/>
      <c r="J2" s="491"/>
    </row>
    <row r="4" spans="1:11" ht="12.75">
      <c r="A4" s="474" t="s">
        <v>543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</row>
    <row r="5" spans="1:11" ht="12.75">
      <c r="A5" s="101"/>
      <c r="I5" s="474" t="s">
        <v>0</v>
      </c>
      <c r="J5" s="474"/>
      <c r="K5" s="474"/>
    </row>
    <row r="6" ht="6.75" customHeight="1"/>
    <row r="7" spans="1:11" ht="27" customHeight="1">
      <c r="A7" s="56" t="s">
        <v>1</v>
      </c>
      <c r="B7" s="393" t="s">
        <v>163</v>
      </c>
      <c r="C7" s="393"/>
      <c r="D7" s="393"/>
      <c r="E7" s="393" t="s">
        <v>323</v>
      </c>
      <c r="F7" s="393"/>
      <c r="G7" s="393"/>
      <c r="H7" s="393" t="s">
        <v>372</v>
      </c>
      <c r="I7" s="393"/>
      <c r="J7" s="393"/>
      <c r="K7" s="390" t="s">
        <v>389</v>
      </c>
    </row>
    <row r="8" spans="1:11" ht="25.5" customHeight="1">
      <c r="A8" s="57"/>
      <c r="B8" s="3" t="s">
        <v>2</v>
      </c>
      <c r="C8" s="4" t="s">
        <v>3</v>
      </c>
      <c r="D8" s="481" t="s">
        <v>4</v>
      </c>
      <c r="E8" s="3" t="s">
        <v>2</v>
      </c>
      <c r="F8" s="4" t="s">
        <v>3</v>
      </c>
      <c r="G8" s="481" t="s">
        <v>4</v>
      </c>
      <c r="H8" s="3" t="s">
        <v>2</v>
      </c>
      <c r="I8" s="4" t="s">
        <v>3</v>
      </c>
      <c r="J8" s="481" t="s">
        <v>4</v>
      </c>
      <c r="K8" s="391"/>
    </row>
    <row r="9" spans="1:11" ht="14.25" customHeight="1" thickBot="1">
      <c r="A9" s="57"/>
      <c r="B9" s="396" t="s">
        <v>5</v>
      </c>
      <c r="C9" s="396"/>
      <c r="D9" s="482"/>
      <c r="E9" s="396" t="s">
        <v>5</v>
      </c>
      <c r="F9" s="396"/>
      <c r="G9" s="482"/>
      <c r="H9" s="396" t="s">
        <v>5</v>
      </c>
      <c r="I9" s="396"/>
      <c r="J9" s="482"/>
      <c r="K9" s="392"/>
    </row>
    <row r="10" spans="1:11" ht="20.25" customHeight="1" thickTop="1">
      <c r="A10" s="5" t="s">
        <v>6</v>
      </c>
      <c r="B10" s="10"/>
      <c r="C10" s="58"/>
      <c r="D10" s="59"/>
      <c r="E10" s="10"/>
      <c r="F10" s="58"/>
      <c r="G10" s="59"/>
      <c r="H10" s="10"/>
      <c r="I10" s="58"/>
      <c r="J10" s="59"/>
      <c r="K10" s="59"/>
    </row>
    <row r="11" spans="1:11" ht="15.75" customHeight="1">
      <c r="A11" s="51" t="s">
        <v>17</v>
      </c>
      <c r="B11" s="10"/>
      <c r="C11" s="80"/>
      <c r="D11" s="81"/>
      <c r="E11" s="10"/>
      <c r="F11" s="80"/>
      <c r="G11" s="81"/>
      <c r="H11" s="10"/>
      <c r="I11" s="80"/>
      <c r="J11" s="81"/>
      <c r="K11" s="81"/>
    </row>
    <row r="12" spans="1:11" ht="12.75">
      <c r="A12" s="60" t="s">
        <v>32</v>
      </c>
      <c r="B12" s="10"/>
      <c r="C12" s="10"/>
      <c r="D12" s="11"/>
      <c r="E12" s="10"/>
      <c r="F12" s="10"/>
      <c r="G12" s="11"/>
      <c r="H12" s="10"/>
      <c r="I12" s="10"/>
      <c r="J12" s="11"/>
      <c r="K12" s="11"/>
    </row>
    <row r="13" spans="1:11" ht="12.75">
      <c r="A13" s="9" t="s">
        <v>18</v>
      </c>
      <c r="B13" s="61">
        <f aca="true" t="shared" si="0" ref="B13:I13">SUM(B14:B16)</f>
        <v>0</v>
      </c>
      <c r="C13" s="61">
        <f t="shared" si="0"/>
        <v>6922</v>
      </c>
      <c r="D13" s="65">
        <f t="shared" si="0"/>
        <v>6922</v>
      </c>
      <c r="E13" s="61">
        <f t="shared" si="0"/>
        <v>0</v>
      </c>
      <c r="F13" s="61">
        <f t="shared" si="0"/>
        <v>6922</v>
      </c>
      <c r="G13" s="65">
        <f t="shared" si="0"/>
        <v>6922</v>
      </c>
      <c r="H13" s="61">
        <f t="shared" si="0"/>
        <v>0</v>
      </c>
      <c r="I13" s="61">
        <f t="shared" si="0"/>
        <v>6374</v>
      </c>
      <c r="J13" s="65">
        <f>SUM(H13:I13)</f>
        <v>6374</v>
      </c>
      <c r="K13" s="332">
        <f>J13/G13</f>
        <v>0.9208321294423577</v>
      </c>
    </row>
    <row r="14" spans="1:11" ht="12.75">
      <c r="A14" s="53" t="s">
        <v>19</v>
      </c>
      <c r="B14" s="13"/>
      <c r="C14" s="14">
        <v>5200</v>
      </c>
      <c r="D14" s="63">
        <f>SUM(B14:C14)</f>
        <v>5200</v>
      </c>
      <c r="E14" s="13"/>
      <c r="F14" s="14">
        <v>5200</v>
      </c>
      <c r="G14" s="63">
        <f>SUM(E14:F14)</f>
        <v>5200</v>
      </c>
      <c r="H14" s="13"/>
      <c r="I14" s="14">
        <v>4930</v>
      </c>
      <c r="J14" s="63">
        <f>SUM(H14:I14)</f>
        <v>4930</v>
      </c>
      <c r="K14" s="330"/>
    </row>
    <row r="15" spans="1:11" ht="12.75">
      <c r="A15" s="53" t="s">
        <v>20</v>
      </c>
      <c r="B15" s="13"/>
      <c r="C15" s="14">
        <v>250</v>
      </c>
      <c r="D15" s="63">
        <f>SUM(B15:C15)</f>
        <v>250</v>
      </c>
      <c r="E15" s="13"/>
      <c r="F15" s="14">
        <v>250</v>
      </c>
      <c r="G15" s="63">
        <f>SUM(E15:F15)</f>
        <v>250</v>
      </c>
      <c r="H15" s="13"/>
      <c r="I15" s="14">
        <v>89</v>
      </c>
      <c r="J15" s="63">
        <f>SUM(H15:I15)</f>
        <v>89</v>
      </c>
      <c r="K15" s="330"/>
    </row>
    <row r="16" spans="1:11" ht="12.75">
      <c r="A16" s="12" t="s">
        <v>22</v>
      </c>
      <c r="B16" s="64"/>
      <c r="C16" s="13">
        <v>1472</v>
      </c>
      <c r="D16" s="63">
        <f>SUM(B16:C16)</f>
        <v>1472</v>
      </c>
      <c r="E16" s="64"/>
      <c r="F16" s="13">
        <v>1472</v>
      </c>
      <c r="G16" s="63">
        <f>SUM(E16:F16)</f>
        <v>1472</v>
      </c>
      <c r="H16" s="64"/>
      <c r="I16" s="13">
        <v>1355</v>
      </c>
      <c r="J16" s="63">
        <f>SUM(H16:I16)</f>
        <v>1355</v>
      </c>
      <c r="K16" s="330"/>
    </row>
    <row r="17" spans="1:11" ht="12.75">
      <c r="A17" s="47" t="s">
        <v>23</v>
      </c>
      <c r="B17" s="13"/>
      <c r="C17" s="62"/>
      <c r="D17" s="63"/>
      <c r="E17" s="13"/>
      <c r="F17" s="62"/>
      <c r="G17" s="63"/>
      <c r="H17" s="13"/>
      <c r="I17" s="62"/>
      <c r="J17" s="63"/>
      <c r="K17" s="330"/>
    </row>
    <row r="18" spans="1:11" ht="12.75">
      <c r="A18" s="12" t="s">
        <v>24</v>
      </c>
      <c r="B18" s="13"/>
      <c r="C18" s="66"/>
      <c r="D18" s="63">
        <f>D35-D13</f>
        <v>120544</v>
      </c>
      <c r="E18" s="13"/>
      <c r="F18" s="66"/>
      <c r="G18" s="63">
        <f>G35-G13</f>
        <v>131457</v>
      </c>
      <c r="H18" s="13"/>
      <c r="I18" s="66"/>
      <c r="J18" s="63"/>
      <c r="K18" s="330"/>
    </row>
    <row r="19" spans="1:11" ht="12.75">
      <c r="A19" s="12"/>
      <c r="B19" s="17"/>
      <c r="C19" s="67"/>
      <c r="D19" s="63"/>
      <c r="E19" s="17"/>
      <c r="F19" s="67"/>
      <c r="G19" s="63"/>
      <c r="H19" s="17"/>
      <c r="I19" s="67"/>
      <c r="J19" s="63"/>
      <c r="K19" s="330"/>
    </row>
    <row r="20" spans="1:11" ht="12.75">
      <c r="A20" s="149" t="s">
        <v>33</v>
      </c>
      <c r="B20" s="17"/>
      <c r="C20" s="67"/>
      <c r="D20" s="63"/>
      <c r="E20" s="17"/>
      <c r="F20" s="67"/>
      <c r="G20" s="63"/>
      <c r="H20" s="17"/>
      <c r="I20" s="67"/>
      <c r="J20" s="63"/>
      <c r="K20" s="330"/>
    </row>
    <row r="21" spans="1:11" ht="12.75">
      <c r="A21" s="9" t="s">
        <v>18</v>
      </c>
      <c r="B21" s="31">
        <f aca="true" t="shared" si="1" ref="B21:G21">SUM(B22:B25)</f>
        <v>47340</v>
      </c>
      <c r="C21" s="31">
        <f t="shared" si="1"/>
        <v>2690</v>
      </c>
      <c r="D21" s="32">
        <f t="shared" si="1"/>
        <v>50030</v>
      </c>
      <c r="E21" s="31">
        <f t="shared" si="1"/>
        <v>48560</v>
      </c>
      <c r="F21" s="31">
        <f t="shared" si="1"/>
        <v>2690</v>
      </c>
      <c r="G21" s="32">
        <f t="shared" si="1"/>
        <v>51250</v>
      </c>
      <c r="H21" s="31">
        <f>SUM(H22:H27)</f>
        <v>52135</v>
      </c>
      <c r="I21" s="31">
        <f>SUM(I22:I27)</f>
        <v>2854</v>
      </c>
      <c r="J21" s="32">
        <f>SUM(J22:J27)</f>
        <v>54989</v>
      </c>
      <c r="K21" s="332">
        <f>J21/G21</f>
        <v>1.0729560975609755</v>
      </c>
    </row>
    <row r="22" spans="1:11" ht="12.75">
      <c r="A22" s="53" t="s">
        <v>19</v>
      </c>
      <c r="B22" s="17">
        <v>1352</v>
      </c>
      <c r="C22" s="67"/>
      <c r="D22" s="70">
        <f>SUM(B22:C22)</f>
        <v>1352</v>
      </c>
      <c r="E22" s="17">
        <v>1352</v>
      </c>
      <c r="F22" s="67"/>
      <c r="G22" s="70">
        <f>SUM(E22:F22)</f>
        <v>1352</v>
      </c>
      <c r="H22" s="17">
        <v>803</v>
      </c>
      <c r="I22" s="67"/>
      <c r="J22" s="70">
        <f aca="true" t="shared" si="2" ref="J22:J27">SUM(H22:I22)</f>
        <v>803</v>
      </c>
      <c r="K22" s="333"/>
    </row>
    <row r="23" spans="1:11" ht="12.75">
      <c r="A23" s="53" t="s">
        <v>20</v>
      </c>
      <c r="B23" s="17"/>
      <c r="C23" s="67"/>
      <c r="D23" s="70">
        <v>0</v>
      </c>
      <c r="E23" s="17"/>
      <c r="F23" s="67"/>
      <c r="G23" s="70">
        <v>0</v>
      </c>
      <c r="H23" s="17">
        <v>15</v>
      </c>
      <c r="I23" s="67"/>
      <c r="J23" s="70">
        <f t="shared" si="2"/>
        <v>15</v>
      </c>
      <c r="K23" s="333"/>
    </row>
    <row r="24" spans="1:11" ht="12.75">
      <c r="A24" s="12" t="s">
        <v>21</v>
      </c>
      <c r="B24" s="17">
        <v>44078</v>
      </c>
      <c r="C24" s="67">
        <v>2690</v>
      </c>
      <c r="D24" s="70">
        <f>SUM(B24:C24)</f>
        <v>46768</v>
      </c>
      <c r="E24" s="17">
        <v>45298</v>
      </c>
      <c r="F24" s="67">
        <v>2690</v>
      </c>
      <c r="G24" s="70">
        <f>SUM(E24:F24)</f>
        <v>47988</v>
      </c>
      <c r="H24" s="17">
        <v>45573</v>
      </c>
      <c r="I24" s="67">
        <v>2854</v>
      </c>
      <c r="J24" s="70">
        <f t="shared" si="2"/>
        <v>48427</v>
      </c>
      <c r="K24" s="333"/>
    </row>
    <row r="25" spans="1:11" ht="12.75">
      <c r="A25" s="12" t="s">
        <v>22</v>
      </c>
      <c r="B25" s="17">
        <v>1910</v>
      </c>
      <c r="C25" s="67"/>
      <c r="D25" s="70">
        <f>SUM(B25:C25)</f>
        <v>1910</v>
      </c>
      <c r="E25" s="17">
        <v>1910</v>
      </c>
      <c r="F25" s="67"/>
      <c r="G25" s="70">
        <f>SUM(E25:F25)</f>
        <v>1910</v>
      </c>
      <c r="H25" s="17">
        <v>1802</v>
      </c>
      <c r="I25" s="67"/>
      <c r="J25" s="70">
        <f t="shared" si="2"/>
        <v>1802</v>
      </c>
      <c r="K25" s="333"/>
    </row>
    <row r="26" spans="1:11" ht="12.75">
      <c r="A26" s="16" t="s">
        <v>391</v>
      </c>
      <c r="B26" s="17"/>
      <c r="C26" s="67"/>
      <c r="D26" s="70">
        <v>0</v>
      </c>
      <c r="E26" s="17"/>
      <c r="F26" s="67"/>
      <c r="G26" s="70">
        <v>0</v>
      </c>
      <c r="H26" s="17">
        <v>3813</v>
      </c>
      <c r="I26" s="67"/>
      <c r="J26" s="70">
        <f t="shared" si="2"/>
        <v>3813</v>
      </c>
      <c r="K26" s="333"/>
    </row>
    <row r="27" spans="1:11" ht="12.75">
      <c r="A27" s="16" t="s">
        <v>392</v>
      </c>
      <c r="B27" s="17"/>
      <c r="C27" s="67"/>
      <c r="D27" s="70">
        <v>0</v>
      </c>
      <c r="E27" s="17"/>
      <c r="F27" s="67"/>
      <c r="G27" s="70">
        <v>0</v>
      </c>
      <c r="H27" s="17">
        <v>129</v>
      </c>
      <c r="I27" s="67"/>
      <c r="J27" s="70">
        <f t="shared" si="2"/>
        <v>129</v>
      </c>
      <c r="K27" s="333"/>
    </row>
    <row r="28" spans="1:11" ht="12.75">
      <c r="A28" s="47" t="s">
        <v>23</v>
      </c>
      <c r="B28" s="17"/>
      <c r="C28" s="67"/>
      <c r="D28" s="70"/>
      <c r="E28" s="17"/>
      <c r="F28" s="67"/>
      <c r="G28" s="70"/>
      <c r="H28" s="17"/>
      <c r="I28" s="67"/>
      <c r="J28" s="70"/>
      <c r="K28" s="333"/>
    </row>
    <row r="29" spans="1:11" ht="12.75">
      <c r="A29" s="16" t="s">
        <v>24</v>
      </c>
      <c r="B29" s="17"/>
      <c r="C29" s="67"/>
      <c r="D29" s="70">
        <f>D48-SUM(D21)</f>
        <v>119346</v>
      </c>
      <c r="E29" s="17"/>
      <c r="F29" s="67"/>
      <c r="G29" s="70">
        <f>G48-SUM(G21,G30)</f>
        <v>143199</v>
      </c>
      <c r="H29" s="17"/>
      <c r="I29" s="67"/>
      <c r="J29" s="70">
        <v>252473</v>
      </c>
      <c r="K29" s="333"/>
    </row>
    <row r="30" spans="1:11" ht="12.75">
      <c r="A30" s="16" t="s">
        <v>364</v>
      </c>
      <c r="B30" s="17"/>
      <c r="C30" s="67"/>
      <c r="D30" s="70">
        <v>0</v>
      </c>
      <c r="E30" s="17"/>
      <c r="F30" s="67">
        <v>8056</v>
      </c>
      <c r="G30" s="70">
        <f>SUM(E30:F30)</f>
        <v>8056</v>
      </c>
      <c r="H30" s="17"/>
      <c r="I30" s="67"/>
      <c r="J30" s="70">
        <v>8056</v>
      </c>
      <c r="K30" s="333"/>
    </row>
    <row r="31" spans="1:11" ht="12.75">
      <c r="A31" s="68"/>
      <c r="B31" s="69"/>
      <c r="C31" s="69"/>
      <c r="D31" s="70"/>
      <c r="E31" s="69"/>
      <c r="F31" s="69"/>
      <c r="G31" s="70"/>
      <c r="H31" s="69"/>
      <c r="I31" s="69"/>
      <c r="J31" s="70"/>
      <c r="K31" s="333"/>
    </row>
    <row r="32" spans="1:11" ht="12.75">
      <c r="A32" s="48" t="s">
        <v>7</v>
      </c>
      <c r="B32" s="49">
        <f>SUM(B13,B18,B21,B29)</f>
        <v>47340</v>
      </c>
      <c r="C32" s="49">
        <f>SUM(C13,C18,C21,C29)</f>
        <v>9612</v>
      </c>
      <c r="D32" s="22">
        <f>SUM(D13,D18,D21,D29)</f>
        <v>296842</v>
      </c>
      <c r="E32" s="49">
        <f>SUM(E13,E18,E21,E29)</f>
        <v>48560</v>
      </c>
      <c r="F32" s="49">
        <f>SUM(F13,F18,F21,F29)</f>
        <v>9612</v>
      </c>
      <c r="G32" s="22">
        <f>SUM(G13,G18,G21,G29,G30)</f>
        <v>340884</v>
      </c>
      <c r="H32" s="49">
        <f>SUM(H13,H18,H21,H29)</f>
        <v>52135</v>
      </c>
      <c r="I32" s="49">
        <f>SUM(I13,I18,I21,I29)</f>
        <v>9228</v>
      </c>
      <c r="J32" s="22">
        <f>SUM(J13,J18,J21,J29,J30)</f>
        <v>321892</v>
      </c>
      <c r="K32" s="338">
        <f>J32/G32</f>
        <v>0.9442860327853463</v>
      </c>
    </row>
    <row r="33" spans="1:11" ht="21.75" customHeight="1">
      <c r="A33" s="26" t="s">
        <v>8</v>
      </c>
      <c r="B33" s="71"/>
      <c r="C33" s="72"/>
      <c r="D33" s="73"/>
      <c r="E33" s="71"/>
      <c r="F33" s="72"/>
      <c r="G33" s="73"/>
      <c r="H33" s="71"/>
      <c r="I33" s="72"/>
      <c r="J33" s="73"/>
      <c r="K33" s="334"/>
    </row>
    <row r="34" spans="1:11" ht="12.75">
      <c r="A34" s="60" t="s">
        <v>32</v>
      </c>
      <c r="B34" s="74"/>
      <c r="C34" s="74"/>
      <c r="D34" s="75"/>
      <c r="E34" s="74"/>
      <c r="F34" s="74"/>
      <c r="G34" s="75"/>
      <c r="H34" s="74"/>
      <c r="I34" s="74"/>
      <c r="J34" s="75"/>
      <c r="K34" s="327"/>
    </row>
    <row r="35" spans="1:11" ht="12.75">
      <c r="A35" s="9" t="s">
        <v>25</v>
      </c>
      <c r="B35" s="10">
        <f aca="true" t="shared" si="3" ref="B35:J35">SUM(B36:B40)</f>
        <v>62372</v>
      </c>
      <c r="C35" s="10">
        <f t="shared" si="3"/>
        <v>65094</v>
      </c>
      <c r="D35" s="11">
        <f t="shared" si="3"/>
        <v>127466</v>
      </c>
      <c r="E35" s="10">
        <f t="shared" si="3"/>
        <v>67177</v>
      </c>
      <c r="F35" s="10">
        <f t="shared" si="3"/>
        <v>71202</v>
      </c>
      <c r="G35" s="11">
        <f t="shared" si="3"/>
        <v>138379</v>
      </c>
      <c r="H35" s="10">
        <f t="shared" si="3"/>
        <v>58863</v>
      </c>
      <c r="I35" s="10">
        <f t="shared" si="3"/>
        <v>73852</v>
      </c>
      <c r="J35" s="11">
        <f t="shared" si="3"/>
        <v>132715</v>
      </c>
      <c r="K35" s="332">
        <f>J35/G35</f>
        <v>0.9590689338700237</v>
      </c>
    </row>
    <row r="36" spans="1:11" ht="12.75">
      <c r="A36" s="12" t="s">
        <v>26</v>
      </c>
      <c r="B36" s="29">
        <v>37534</v>
      </c>
      <c r="C36" s="62"/>
      <c r="D36" s="63">
        <f>SUM(B36:C36)</f>
        <v>37534</v>
      </c>
      <c r="E36" s="29">
        <v>41319</v>
      </c>
      <c r="F36" s="62"/>
      <c r="G36" s="63">
        <f>SUM(E36:F36)</f>
        <v>41319</v>
      </c>
      <c r="H36" s="29">
        <v>39477</v>
      </c>
      <c r="I36" s="62"/>
      <c r="J36" s="63">
        <f>SUM(H36:I36)</f>
        <v>39477</v>
      </c>
      <c r="K36" s="328">
        <f>J36/G36</f>
        <v>0.9554200246859799</v>
      </c>
    </row>
    <row r="37" spans="1:11" ht="12.75">
      <c r="A37" s="12" t="s">
        <v>27</v>
      </c>
      <c r="B37" s="29">
        <v>11262</v>
      </c>
      <c r="C37" s="62"/>
      <c r="D37" s="63">
        <f>SUM(B37:C37)</f>
        <v>11262</v>
      </c>
      <c r="E37" s="29">
        <v>12282</v>
      </c>
      <c r="F37" s="62"/>
      <c r="G37" s="63">
        <f>SUM(E37:F37)</f>
        <v>12282</v>
      </c>
      <c r="H37" s="29">
        <v>10797</v>
      </c>
      <c r="I37" s="62"/>
      <c r="J37" s="63">
        <f>SUM(H37:I37)</f>
        <v>10797</v>
      </c>
      <c r="K37" s="328">
        <f>J37/G37</f>
        <v>0.8790913531998046</v>
      </c>
    </row>
    <row r="38" spans="1:11" ht="12.75">
      <c r="A38" s="12" t="s">
        <v>28</v>
      </c>
      <c r="B38" s="29">
        <v>13576</v>
      </c>
      <c r="C38" s="29">
        <v>62300</v>
      </c>
      <c r="D38" s="63">
        <f>SUM(B38:C38)</f>
        <v>75876</v>
      </c>
      <c r="E38" s="29">
        <v>13576</v>
      </c>
      <c r="F38" s="29">
        <v>62300</v>
      </c>
      <c r="G38" s="63">
        <f>SUM(E38:F38)</f>
        <v>75876</v>
      </c>
      <c r="H38" s="29">
        <v>8589</v>
      </c>
      <c r="I38" s="29">
        <v>65040</v>
      </c>
      <c r="J38" s="63">
        <f>SUM(H38:I38)</f>
        <v>73629</v>
      </c>
      <c r="K38" s="328">
        <f>J38/G38</f>
        <v>0.9703858927724182</v>
      </c>
    </row>
    <row r="39" spans="1:11" ht="12.75">
      <c r="A39" s="16"/>
      <c r="B39" s="13"/>
      <c r="C39" s="62"/>
      <c r="D39" s="63"/>
      <c r="E39" s="13"/>
      <c r="F39" s="62"/>
      <c r="G39" s="63"/>
      <c r="H39" s="13"/>
      <c r="I39" s="62"/>
      <c r="J39" s="63"/>
      <c r="K39" s="330"/>
    </row>
    <row r="40" spans="1:11" ht="12.75">
      <c r="A40" s="16" t="s">
        <v>30</v>
      </c>
      <c r="B40" s="62">
        <f>SUM(B41:B45)</f>
        <v>0</v>
      </c>
      <c r="C40" s="62">
        <f>SUM(C41:C45)</f>
        <v>2794</v>
      </c>
      <c r="D40" s="63">
        <f>SUM(B40:C40)</f>
        <v>2794</v>
      </c>
      <c r="E40" s="62">
        <f>SUM(E41:E45)</f>
        <v>0</v>
      </c>
      <c r="F40" s="62">
        <f>SUM(F41:F45)</f>
        <v>8902</v>
      </c>
      <c r="G40" s="63">
        <f>SUM(E40:F40)</f>
        <v>8902</v>
      </c>
      <c r="H40" s="62">
        <f>SUM(H41:H45)</f>
        <v>0</v>
      </c>
      <c r="I40" s="62">
        <f>SUM(I41:I45)</f>
        <v>8812</v>
      </c>
      <c r="J40" s="63">
        <f>SUM(H40:I40)</f>
        <v>8812</v>
      </c>
      <c r="K40" s="332">
        <f>J40/G40</f>
        <v>0.9898899123792406</v>
      </c>
    </row>
    <row r="41" spans="1:11" ht="12.75">
      <c r="A41" s="16" t="s">
        <v>310</v>
      </c>
      <c r="B41" s="483"/>
      <c r="C41" s="485">
        <v>352</v>
      </c>
      <c r="D41" s="487"/>
      <c r="E41" s="483"/>
      <c r="F41" s="485">
        <v>272</v>
      </c>
      <c r="G41" s="487"/>
      <c r="H41" s="483"/>
      <c r="I41" s="485">
        <v>234</v>
      </c>
      <c r="J41" s="487"/>
      <c r="K41" s="489"/>
    </row>
    <row r="42" spans="1:11" ht="12.75">
      <c r="A42" s="53" t="s">
        <v>311</v>
      </c>
      <c r="B42" s="484"/>
      <c r="C42" s="486"/>
      <c r="D42" s="488"/>
      <c r="E42" s="484"/>
      <c r="F42" s="486"/>
      <c r="G42" s="488"/>
      <c r="H42" s="484"/>
      <c r="I42" s="486"/>
      <c r="J42" s="488"/>
      <c r="K42" s="490"/>
    </row>
    <row r="43" spans="1:11" ht="12.75">
      <c r="A43" s="16" t="s">
        <v>223</v>
      </c>
      <c r="B43" s="17"/>
      <c r="C43" s="62">
        <v>1680</v>
      </c>
      <c r="D43" s="63"/>
      <c r="E43" s="17"/>
      <c r="F43" s="62">
        <v>1030</v>
      </c>
      <c r="G43" s="63"/>
      <c r="H43" s="17"/>
      <c r="I43" s="62">
        <v>998</v>
      </c>
      <c r="J43" s="63"/>
      <c r="K43" s="330"/>
    </row>
    <row r="44" spans="1:11" ht="12.75">
      <c r="A44" s="16" t="s">
        <v>369</v>
      </c>
      <c r="B44" s="17"/>
      <c r="C44" s="62">
        <v>0</v>
      </c>
      <c r="D44" s="63"/>
      <c r="E44" s="17"/>
      <c r="F44" s="62">
        <v>7108</v>
      </c>
      <c r="G44" s="63"/>
      <c r="H44" s="17"/>
      <c r="I44" s="62">
        <v>7096</v>
      </c>
      <c r="J44" s="63"/>
      <c r="K44" s="330"/>
    </row>
    <row r="45" spans="1:11" ht="12.75">
      <c r="A45" s="16" t="s">
        <v>224</v>
      </c>
      <c r="B45" s="17"/>
      <c r="C45" s="62">
        <v>762</v>
      </c>
      <c r="D45" s="63"/>
      <c r="E45" s="17"/>
      <c r="F45" s="62">
        <v>492</v>
      </c>
      <c r="G45" s="63"/>
      <c r="H45" s="17"/>
      <c r="I45" s="62">
        <v>484</v>
      </c>
      <c r="J45" s="63"/>
      <c r="K45" s="330"/>
    </row>
    <row r="46" spans="1:11" ht="12.75">
      <c r="A46" s="12"/>
      <c r="B46" s="17"/>
      <c r="C46" s="62"/>
      <c r="D46" s="63"/>
      <c r="E46" s="17"/>
      <c r="F46" s="62"/>
      <c r="G46" s="63"/>
      <c r="H46" s="17"/>
      <c r="I46" s="62"/>
      <c r="J46" s="63"/>
      <c r="K46" s="330"/>
    </row>
    <row r="47" spans="1:11" ht="12.75">
      <c r="A47" s="149" t="s">
        <v>33</v>
      </c>
      <c r="B47" s="17"/>
      <c r="C47" s="62"/>
      <c r="D47" s="76"/>
      <c r="E47" s="17"/>
      <c r="F47" s="62"/>
      <c r="G47" s="76"/>
      <c r="H47" s="17"/>
      <c r="I47" s="62"/>
      <c r="J47" s="76"/>
      <c r="K47" s="330"/>
    </row>
    <row r="48" spans="1:11" ht="12.75">
      <c r="A48" s="97" t="s">
        <v>25</v>
      </c>
      <c r="B48" s="31">
        <f aca="true" t="shared" si="4" ref="B48:I48">SUM(B49:B54)</f>
        <v>166861</v>
      </c>
      <c r="C48" s="31">
        <f t="shared" si="4"/>
        <v>2515</v>
      </c>
      <c r="D48" s="11">
        <f t="shared" si="4"/>
        <v>169376</v>
      </c>
      <c r="E48" s="31">
        <f t="shared" si="4"/>
        <v>189783</v>
      </c>
      <c r="F48" s="31">
        <f t="shared" si="4"/>
        <v>12722</v>
      </c>
      <c r="G48" s="11">
        <f t="shared" si="4"/>
        <v>202505</v>
      </c>
      <c r="H48" s="31">
        <f t="shared" si="4"/>
        <v>172014</v>
      </c>
      <c r="I48" s="31">
        <f t="shared" si="4"/>
        <v>12634</v>
      </c>
      <c r="J48" s="11">
        <f>SUM(H48:I48)</f>
        <v>184648</v>
      </c>
      <c r="K48" s="332">
        <f>J48/G48</f>
        <v>0.9118194612478704</v>
      </c>
    </row>
    <row r="49" spans="1:11" ht="12.75">
      <c r="A49" s="12" t="s">
        <v>26</v>
      </c>
      <c r="B49" s="17">
        <v>100203</v>
      </c>
      <c r="C49" s="17"/>
      <c r="D49" s="63">
        <f>SUM(B49:C49)</f>
        <v>100203</v>
      </c>
      <c r="E49" s="17">
        <v>113353</v>
      </c>
      <c r="F49" s="17"/>
      <c r="G49" s="63">
        <f>SUM(E49:F49)</f>
        <v>113353</v>
      </c>
      <c r="H49" s="17">
        <v>99628</v>
      </c>
      <c r="I49" s="17"/>
      <c r="J49" s="63">
        <f>SUM(H49:I49)</f>
        <v>99628</v>
      </c>
      <c r="K49" s="328">
        <f>J49/G49</f>
        <v>0.8789180700996003</v>
      </c>
    </row>
    <row r="50" spans="1:11" ht="12.75">
      <c r="A50" s="12" t="s">
        <v>27</v>
      </c>
      <c r="B50" s="17">
        <v>29413</v>
      </c>
      <c r="C50" s="14"/>
      <c r="D50" s="63">
        <f>SUM(B50:C50)</f>
        <v>29413</v>
      </c>
      <c r="E50" s="17">
        <v>32965</v>
      </c>
      <c r="F50" s="14"/>
      <c r="G50" s="63">
        <f>SUM(E50:F50)</f>
        <v>32965</v>
      </c>
      <c r="H50" s="17">
        <v>30156</v>
      </c>
      <c r="I50" s="14"/>
      <c r="J50" s="63">
        <f>SUM(H50:I50)</f>
        <v>30156</v>
      </c>
      <c r="K50" s="328">
        <f>J50/G50</f>
        <v>0.9147884119520704</v>
      </c>
    </row>
    <row r="51" spans="1:11" ht="12.75">
      <c r="A51" s="12" t="s">
        <v>28</v>
      </c>
      <c r="B51" s="17">
        <v>37245</v>
      </c>
      <c r="C51" s="14"/>
      <c r="D51" s="63">
        <f>SUM(B51:C51)</f>
        <v>37245</v>
      </c>
      <c r="E51" s="17">
        <v>43465</v>
      </c>
      <c r="F51" s="14">
        <v>1543</v>
      </c>
      <c r="G51" s="63">
        <f>SUM(E51:F51)</f>
        <v>45008</v>
      </c>
      <c r="H51" s="17">
        <v>42230</v>
      </c>
      <c r="I51" s="14">
        <v>1543</v>
      </c>
      <c r="J51" s="63">
        <f>SUM(H51:I51)</f>
        <v>43773</v>
      </c>
      <c r="K51" s="328">
        <f>J51/G51</f>
        <v>0.9725604337006755</v>
      </c>
    </row>
    <row r="52" spans="1:11" ht="12.75">
      <c r="A52" s="16" t="s">
        <v>371</v>
      </c>
      <c r="B52" s="17"/>
      <c r="C52" s="14"/>
      <c r="D52" s="63">
        <v>0</v>
      </c>
      <c r="E52" s="17"/>
      <c r="F52" s="14">
        <v>8056</v>
      </c>
      <c r="G52" s="63">
        <f>SUM(E52:F52)</f>
        <v>8056</v>
      </c>
      <c r="H52" s="17"/>
      <c r="I52" s="14">
        <v>8056</v>
      </c>
      <c r="J52" s="63">
        <f>SUM(H52:I52)</f>
        <v>8056</v>
      </c>
      <c r="K52" s="328">
        <f>J52/G52</f>
        <v>1</v>
      </c>
    </row>
    <row r="53" spans="1:11" ht="12.75">
      <c r="A53" s="16"/>
      <c r="B53" s="17"/>
      <c r="C53" s="62"/>
      <c r="D53" s="63"/>
      <c r="E53" s="17"/>
      <c r="F53" s="62"/>
      <c r="G53" s="63"/>
      <c r="H53" s="17"/>
      <c r="I53" s="62"/>
      <c r="J53" s="63"/>
      <c r="K53" s="330"/>
    </row>
    <row r="54" spans="1:11" ht="12.75">
      <c r="A54" s="12" t="s">
        <v>30</v>
      </c>
      <c r="B54" s="84">
        <v>0</v>
      </c>
      <c r="C54" s="62">
        <f>SUM(C55:C58)</f>
        <v>2515</v>
      </c>
      <c r="D54" s="63">
        <f>SUM(B54:C54)</f>
        <v>2515</v>
      </c>
      <c r="E54" s="84">
        <v>0</v>
      </c>
      <c r="F54" s="62">
        <f>SUM(F55:F58)</f>
        <v>3123</v>
      </c>
      <c r="G54" s="63">
        <f>SUM(E54:F54)</f>
        <v>3123</v>
      </c>
      <c r="H54" s="84">
        <v>0</v>
      </c>
      <c r="I54" s="62">
        <f>SUM(I55:I58)</f>
        <v>3035</v>
      </c>
      <c r="J54" s="63">
        <f>SUM(H54:I54)</f>
        <v>3035</v>
      </c>
      <c r="K54" s="332">
        <f>J54/G54</f>
        <v>0.9718219660582773</v>
      </c>
    </row>
    <row r="55" spans="1:11" ht="12.75">
      <c r="A55" s="16" t="s">
        <v>308</v>
      </c>
      <c r="B55" s="176"/>
      <c r="C55" s="67">
        <v>1490</v>
      </c>
      <c r="D55" s="70"/>
      <c r="E55" s="176"/>
      <c r="F55" s="67">
        <v>490</v>
      </c>
      <c r="G55" s="70"/>
      <c r="H55" s="176"/>
      <c r="I55" s="67">
        <v>471</v>
      </c>
      <c r="J55" s="70"/>
      <c r="K55" s="333"/>
    </row>
    <row r="56" spans="1:11" ht="12.75">
      <c r="A56" s="16" t="s">
        <v>309</v>
      </c>
      <c r="B56" s="176"/>
      <c r="C56" s="67">
        <v>530</v>
      </c>
      <c r="D56" s="70"/>
      <c r="E56" s="176"/>
      <c r="F56" s="67">
        <v>530</v>
      </c>
      <c r="G56" s="70"/>
      <c r="H56" s="176"/>
      <c r="I56" s="67">
        <v>491</v>
      </c>
      <c r="J56" s="70"/>
      <c r="K56" s="333"/>
    </row>
    <row r="57" spans="1:11" ht="12.75">
      <c r="A57" s="16" t="s">
        <v>370</v>
      </c>
      <c r="B57" s="176"/>
      <c r="C57" s="67">
        <v>0</v>
      </c>
      <c r="D57" s="70"/>
      <c r="E57" s="176"/>
      <c r="F57" s="67">
        <v>108</v>
      </c>
      <c r="G57" s="70"/>
      <c r="H57" s="176"/>
      <c r="I57" s="67">
        <v>108</v>
      </c>
      <c r="J57" s="70"/>
      <c r="K57" s="333"/>
    </row>
    <row r="58" spans="1:11" ht="12.75">
      <c r="A58" s="16" t="s">
        <v>318</v>
      </c>
      <c r="B58" s="176"/>
      <c r="C58" s="67">
        <v>495</v>
      </c>
      <c r="D58" s="70"/>
      <c r="E58" s="176"/>
      <c r="F58" s="67">
        <v>1995</v>
      </c>
      <c r="G58" s="70"/>
      <c r="H58" s="176"/>
      <c r="I58" s="67">
        <v>1965</v>
      </c>
      <c r="J58" s="70"/>
      <c r="K58" s="333"/>
    </row>
    <row r="59" spans="1:11" ht="12.75">
      <c r="A59" s="68"/>
      <c r="B59" s="86"/>
      <c r="C59" s="158"/>
      <c r="D59" s="159"/>
      <c r="E59" s="86"/>
      <c r="F59" s="158"/>
      <c r="G59" s="159"/>
      <c r="H59" s="86"/>
      <c r="I59" s="158"/>
      <c r="J59" s="159"/>
      <c r="K59" s="335"/>
    </row>
    <row r="60" spans="1:11" ht="12.75">
      <c r="A60" s="20" t="s">
        <v>9</v>
      </c>
      <c r="B60" s="21">
        <f aca="true" t="shared" si="5" ref="B60:J60">SUM(B35,B48)</f>
        <v>229233</v>
      </c>
      <c r="C60" s="21">
        <f t="shared" si="5"/>
        <v>67609</v>
      </c>
      <c r="D60" s="22">
        <f t="shared" si="5"/>
        <v>296842</v>
      </c>
      <c r="E60" s="21">
        <f t="shared" si="5"/>
        <v>256960</v>
      </c>
      <c r="F60" s="21">
        <f t="shared" si="5"/>
        <v>83924</v>
      </c>
      <c r="G60" s="22">
        <f t="shared" si="5"/>
        <v>340884</v>
      </c>
      <c r="H60" s="21">
        <f t="shared" si="5"/>
        <v>230877</v>
      </c>
      <c r="I60" s="21">
        <f t="shared" si="5"/>
        <v>86486</v>
      </c>
      <c r="J60" s="22">
        <f t="shared" si="5"/>
        <v>317363</v>
      </c>
      <c r="K60" s="332">
        <f>J60/G60</f>
        <v>0.930999988265803</v>
      </c>
    </row>
    <row r="61" spans="1:11" ht="12.75">
      <c r="A61" s="77"/>
      <c r="B61" s="393"/>
      <c r="C61" s="393"/>
      <c r="D61" s="393"/>
      <c r="E61" s="99"/>
      <c r="F61" s="99"/>
      <c r="G61" s="99"/>
      <c r="H61" s="99"/>
      <c r="I61" s="99"/>
      <c r="J61" s="99"/>
      <c r="K61" s="336"/>
    </row>
    <row r="62" spans="1:11" ht="12.75">
      <c r="A62" s="47" t="s">
        <v>39</v>
      </c>
      <c r="B62" s="3"/>
      <c r="C62" s="4"/>
      <c r="D62" s="175">
        <f>SUM(D29,D18)</f>
        <v>239890</v>
      </c>
      <c r="E62" s="3"/>
      <c r="F62" s="4"/>
      <c r="G62" s="175">
        <f>SUM(G29,G18)</f>
        <v>274656</v>
      </c>
      <c r="H62" s="3"/>
      <c r="I62" s="4"/>
      <c r="J62" s="175">
        <f>SUM(J29,J18)</f>
        <v>252473</v>
      </c>
      <c r="K62" s="337">
        <f>J62/G62</f>
        <v>0.9192335139228708</v>
      </c>
    </row>
    <row r="63" ht="12.75">
      <c r="A63" s="25"/>
    </row>
    <row r="64" spans="1:5" ht="24" customHeight="1">
      <c r="A64" s="191" t="s">
        <v>10</v>
      </c>
      <c r="B64" s="202" t="s">
        <v>185</v>
      </c>
      <c r="C64" s="299" t="s">
        <v>367</v>
      </c>
      <c r="D64" s="299" t="s">
        <v>368</v>
      </c>
      <c r="E64" s="299" t="s">
        <v>389</v>
      </c>
    </row>
    <row r="65" spans="1:5" ht="12.75">
      <c r="A65" s="192" t="s">
        <v>14</v>
      </c>
      <c r="B65" s="63">
        <v>16891</v>
      </c>
      <c r="C65" s="63">
        <v>19291</v>
      </c>
      <c r="D65" s="63">
        <v>18972</v>
      </c>
      <c r="E65" s="330">
        <f>D65/C65</f>
        <v>0.9834637914053186</v>
      </c>
    </row>
    <row r="66" spans="1:5" ht="12.75">
      <c r="A66" s="78" t="s">
        <v>34</v>
      </c>
      <c r="B66" s="70">
        <v>5461</v>
      </c>
      <c r="C66" s="70">
        <v>6461</v>
      </c>
      <c r="D66" s="70">
        <v>6069</v>
      </c>
      <c r="E66" s="330">
        <f>D66/C66</f>
        <v>0.9393282773564464</v>
      </c>
    </row>
    <row r="67" spans="1:5" ht="12.75">
      <c r="A67" s="79" t="s">
        <v>35</v>
      </c>
      <c r="B67" s="54">
        <v>7442</v>
      </c>
      <c r="C67" s="54">
        <v>7442</v>
      </c>
      <c r="D67" s="54">
        <v>4284</v>
      </c>
      <c r="E67" s="331">
        <f>D67/C67</f>
        <v>0.5756517065305026</v>
      </c>
    </row>
    <row r="68" ht="12.75">
      <c r="A68" s="35"/>
    </row>
    <row r="69" spans="1:2" ht="12.75">
      <c r="A69" s="40" t="s">
        <v>36</v>
      </c>
      <c r="B69" s="185" t="s">
        <v>222</v>
      </c>
    </row>
    <row r="70" spans="1:2" ht="12.75">
      <c r="A70" s="35" t="s">
        <v>37</v>
      </c>
      <c r="B70" s="35" t="s">
        <v>213</v>
      </c>
    </row>
    <row r="71" spans="1:2" ht="12.75">
      <c r="A71" s="35" t="s">
        <v>38</v>
      </c>
      <c r="B71" s="35" t="s">
        <v>169</v>
      </c>
    </row>
    <row r="72" spans="1:2" ht="12.75">
      <c r="A72" s="40" t="s">
        <v>13</v>
      </c>
      <c r="B72" s="2" t="s">
        <v>168</v>
      </c>
    </row>
  </sheetData>
  <sheetProtection/>
  <mergeCells count="25">
    <mergeCell ref="K41:K42"/>
    <mergeCell ref="B7:D7"/>
    <mergeCell ref="D8:D9"/>
    <mergeCell ref="B9:C9"/>
    <mergeCell ref="A1:J1"/>
    <mergeCell ref="A2:J2"/>
    <mergeCell ref="A4:K4"/>
    <mergeCell ref="I5:K5"/>
    <mergeCell ref="K7:K9"/>
    <mergeCell ref="B41:B42"/>
    <mergeCell ref="C41:C42"/>
    <mergeCell ref="D41:D42"/>
    <mergeCell ref="B61:D61"/>
    <mergeCell ref="E7:G7"/>
    <mergeCell ref="G8:G9"/>
    <mergeCell ref="E9:F9"/>
    <mergeCell ref="E41:E42"/>
    <mergeCell ref="F41:F42"/>
    <mergeCell ref="G41:G42"/>
    <mergeCell ref="H7:J7"/>
    <mergeCell ref="J8:J9"/>
    <mergeCell ref="H9:I9"/>
    <mergeCell ref="H41:H42"/>
    <mergeCell ref="I41:I42"/>
    <mergeCell ref="J41:J42"/>
  </mergeCells>
  <printOptions/>
  <pageMargins left="0.5511811023622047" right="0.5511811023622047" top="0.5511811023622047" bottom="0.1968503937007874" header="1.062992125984252" footer="0.275590551181102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7.7109375" style="0" customWidth="1"/>
    <col min="2" max="2" width="10.00390625" style="0" customWidth="1"/>
    <col min="3" max="3" width="9.8515625" style="0" customWidth="1"/>
    <col min="4" max="4" width="10.57421875" style="0" customWidth="1"/>
    <col min="7" max="7" width="10.57421875" style="0" customWidth="1"/>
    <col min="10" max="10" width="9.8515625" style="0" customWidth="1"/>
    <col min="11" max="11" width="10.57421875" style="0" customWidth="1"/>
  </cols>
  <sheetData>
    <row r="1" spans="1:10" ht="26.25" customHeight="1">
      <c r="A1" s="436" t="s">
        <v>211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4" ht="12.75" customHeight="1">
      <c r="A2" s="140"/>
      <c r="B2" s="140"/>
      <c r="C2" s="140"/>
      <c r="D2" s="140"/>
    </row>
    <row r="3" spans="1:11" ht="12.75">
      <c r="A3" s="474" t="s">
        <v>544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</row>
    <row r="4" spans="9:11" ht="12.75">
      <c r="I4" s="474" t="s">
        <v>0</v>
      </c>
      <c r="J4" s="474"/>
      <c r="K4" s="474"/>
    </row>
    <row r="5" ht="8.25" customHeight="1"/>
    <row r="6" spans="1:11" ht="24.75" customHeight="1">
      <c r="A6" s="477" t="s">
        <v>1</v>
      </c>
      <c r="B6" s="393" t="s">
        <v>163</v>
      </c>
      <c r="C6" s="393"/>
      <c r="D6" s="393"/>
      <c r="E6" s="393" t="s">
        <v>323</v>
      </c>
      <c r="F6" s="393"/>
      <c r="G6" s="393"/>
      <c r="H6" s="393" t="s">
        <v>324</v>
      </c>
      <c r="I6" s="393"/>
      <c r="J6" s="393"/>
      <c r="K6" s="390" t="s">
        <v>389</v>
      </c>
    </row>
    <row r="7" spans="1:11" ht="24.75" customHeight="1">
      <c r="A7" s="478"/>
      <c r="B7" s="3" t="s">
        <v>2</v>
      </c>
      <c r="C7" s="4" t="s">
        <v>3</v>
      </c>
      <c r="D7" s="393" t="s">
        <v>4</v>
      </c>
      <c r="E7" s="3" t="s">
        <v>2</v>
      </c>
      <c r="F7" s="4" t="s">
        <v>3</v>
      </c>
      <c r="G7" s="393" t="s">
        <v>4</v>
      </c>
      <c r="H7" s="3" t="s">
        <v>2</v>
      </c>
      <c r="I7" s="4" t="s">
        <v>3</v>
      </c>
      <c r="J7" s="393" t="s">
        <v>4</v>
      </c>
      <c r="K7" s="391"/>
    </row>
    <row r="8" spans="1:11" ht="14.25" customHeight="1" thickBot="1">
      <c r="A8" s="479"/>
      <c r="B8" s="396" t="s">
        <v>5</v>
      </c>
      <c r="C8" s="396"/>
      <c r="D8" s="492"/>
      <c r="E8" s="396" t="s">
        <v>5</v>
      </c>
      <c r="F8" s="396"/>
      <c r="G8" s="492"/>
      <c r="H8" s="396" t="s">
        <v>5</v>
      </c>
      <c r="I8" s="396"/>
      <c r="J8" s="492"/>
      <c r="K8" s="392"/>
    </row>
    <row r="9" spans="1:11" ht="17.25" customHeight="1" thickTop="1">
      <c r="A9" s="5" t="s">
        <v>6</v>
      </c>
      <c r="B9" s="6"/>
      <c r="C9" s="7"/>
      <c r="D9" s="8"/>
      <c r="E9" s="6"/>
      <c r="F9" s="7"/>
      <c r="G9" s="8"/>
      <c r="H9" s="6"/>
      <c r="I9" s="7"/>
      <c r="J9" s="8"/>
      <c r="K9" s="8"/>
    </row>
    <row r="10" spans="1:11" ht="12.75">
      <c r="A10" s="51" t="s">
        <v>17</v>
      </c>
      <c r="B10" s="10"/>
      <c r="C10" s="10"/>
      <c r="D10" s="11"/>
      <c r="E10" s="10"/>
      <c r="F10" s="10"/>
      <c r="G10" s="11"/>
      <c r="H10" s="10"/>
      <c r="I10" s="10"/>
      <c r="J10" s="11"/>
      <c r="K10" s="11"/>
    </row>
    <row r="11" spans="1:11" ht="12.75">
      <c r="A11" s="9" t="s">
        <v>18</v>
      </c>
      <c r="B11" s="90">
        <f aca="true" t="shared" si="0" ref="B11:J11">SUM(B12:B16)</f>
        <v>0</v>
      </c>
      <c r="C11" s="90">
        <f t="shared" si="0"/>
        <v>38782</v>
      </c>
      <c r="D11" s="32">
        <f t="shared" si="0"/>
        <v>38782</v>
      </c>
      <c r="E11" s="90">
        <f t="shared" si="0"/>
        <v>0</v>
      </c>
      <c r="F11" s="90">
        <f t="shared" si="0"/>
        <v>38782</v>
      </c>
      <c r="G11" s="32">
        <f t="shared" si="0"/>
        <v>38782</v>
      </c>
      <c r="H11" s="90">
        <f t="shared" si="0"/>
        <v>0</v>
      </c>
      <c r="I11" s="90">
        <f t="shared" si="0"/>
        <v>40472</v>
      </c>
      <c r="J11" s="32">
        <f t="shared" si="0"/>
        <v>40472</v>
      </c>
      <c r="K11" s="323">
        <f>J11/G11</f>
        <v>1.043576917126502</v>
      </c>
    </row>
    <row r="12" spans="1:11" ht="12.75">
      <c r="A12" s="53" t="s">
        <v>19</v>
      </c>
      <c r="B12" s="13"/>
      <c r="C12" s="14">
        <v>12300</v>
      </c>
      <c r="D12" s="15">
        <f>SUM(B12:C12)</f>
        <v>12300</v>
      </c>
      <c r="E12" s="13"/>
      <c r="F12" s="14">
        <v>12300</v>
      </c>
      <c r="G12" s="15">
        <f>SUM(E12:F12)</f>
        <v>12300</v>
      </c>
      <c r="H12" s="13"/>
      <c r="I12" s="14">
        <v>13301</v>
      </c>
      <c r="J12" s="15">
        <f>SUM(H12:I12)</f>
        <v>13301</v>
      </c>
      <c r="K12" s="328"/>
    </row>
    <row r="13" spans="1:11" ht="12.75">
      <c r="A13" s="53" t="s">
        <v>20</v>
      </c>
      <c r="B13" s="17"/>
      <c r="C13" s="18">
        <v>18624</v>
      </c>
      <c r="D13" s="15">
        <f>SUM(B13:C13)</f>
        <v>18624</v>
      </c>
      <c r="E13" s="17"/>
      <c r="F13" s="18">
        <v>18624</v>
      </c>
      <c r="G13" s="15">
        <f>SUM(E13:F13)</f>
        <v>18624</v>
      </c>
      <c r="H13" s="17"/>
      <c r="I13" s="18">
        <v>18527</v>
      </c>
      <c r="J13" s="15">
        <f>SUM(H13:I13)</f>
        <v>18527</v>
      </c>
      <c r="K13" s="328"/>
    </row>
    <row r="14" spans="1:11" ht="12.75">
      <c r="A14" s="12" t="s">
        <v>22</v>
      </c>
      <c r="B14" s="17"/>
      <c r="C14" s="18">
        <v>7808</v>
      </c>
      <c r="D14" s="15">
        <f>SUM(B14:C14)</f>
        <v>7808</v>
      </c>
      <c r="E14" s="17"/>
      <c r="F14" s="18">
        <v>7808</v>
      </c>
      <c r="G14" s="15">
        <f>SUM(E14:F14)</f>
        <v>7808</v>
      </c>
      <c r="H14" s="17"/>
      <c r="I14" s="18">
        <v>8593</v>
      </c>
      <c r="J14" s="15">
        <f>SUM(H14:I14)</f>
        <v>8593</v>
      </c>
      <c r="K14" s="328"/>
    </row>
    <row r="15" spans="1:11" ht="12.75">
      <c r="A15" s="12" t="s">
        <v>162</v>
      </c>
      <c r="B15" s="17"/>
      <c r="C15" s="18">
        <v>0</v>
      </c>
      <c r="D15" s="15">
        <f>SUM(B15:C15)</f>
        <v>0</v>
      </c>
      <c r="E15" s="17"/>
      <c r="F15" s="18">
        <v>0</v>
      </c>
      <c r="G15" s="15">
        <f>SUM(E15:F15)</f>
        <v>0</v>
      </c>
      <c r="H15" s="17"/>
      <c r="I15" s="18">
        <v>0</v>
      </c>
      <c r="J15" s="15">
        <f>SUM(H15:I15)</f>
        <v>0</v>
      </c>
      <c r="K15" s="328"/>
    </row>
    <row r="16" spans="1:11" ht="12.75">
      <c r="A16" s="12" t="s">
        <v>45</v>
      </c>
      <c r="B16" s="17"/>
      <c r="C16" s="18">
        <v>50</v>
      </c>
      <c r="D16" s="15">
        <f>SUM(B16:C16)</f>
        <v>50</v>
      </c>
      <c r="E16" s="17"/>
      <c r="F16" s="18">
        <v>50</v>
      </c>
      <c r="G16" s="15">
        <f>SUM(E16:F16)</f>
        <v>50</v>
      </c>
      <c r="H16" s="17"/>
      <c r="I16" s="18">
        <v>51</v>
      </c>
      <c r="J16" s="15">
        <f>SUM(H16:I16)</f>
        <v>51</v>
      </c>
      <c r="K16" s="328"/>
    </row>
    <row r="17" spans="1:11" ht="13.5" customHeight="1">
      <c r="A17" s="47" t="s">
        <v>23</v>
      </c>
      <c r="B17" s="17"/>
      <c r="C17" s="18"/>
      <c r="D17" s="15"/>
      <c r="E17" s="17"/>
      <c r="F17" s="18"/>
      <c r="G17" s="15"/>
      <c r="H17" s="17"/>
      <c r="I17" s="18"/>
      <c r="J17" s="15"/>
      <c r="K17" s="328"/>
    </row>
    <row r="18" spans="1:11" ht="12.75">
      <c r="A18" s="16" t="s">
        <v>24</v>
      </c>
      <c r="B18" s="17"/>
      <c r="C18" s="18"/>
      <c r="D18" s="15">
        <f>D40-SUM(D11,D19)</f>
        <v>202997</v>
      </c>
      <c r="E18" s="17"/>
      <c r="F18" s="18"/>
      <c r="G18" s="15">
        <f>G40-SUM(G11,G19)</f>
        <v>233486</v>
      </c>
      <c r="H18" s="17"/>
      <c r="I18" s="18"/>
      <c r="J18" s="15">
        <v>201295</v>
      </c>
      <c r="K18" s="328"/>
    </row>
    <row r="19" spans="1:11" ht="12.75">
      <c r="A19" s="12" t="s">
        <v>364</v>
      </c>
      <c r="B19" s="17"/>
      <c r="C19" s="18"/>
      <c r="D19" s="15">
        <v>0</v>
      </c>
      <c r="E19" s="17"/>
      <c r="F19" s="18">
        <v>8853</v>
      </c>
      <c r="G19" s="15">
        <f>SUM(E19:F19)</f>
        <v>8853</v>
      </c>
      <c r="H19" s="17"/>
      <c r="I19" s="18">
        <v>8853</v>
      </c>
      <c r="J19" s="15">
        <f>SUM(H19:I19)</f>
        <v>8853</v>
      </c>
      <c r="K19" s="328"/>
    </row>
    <row r="20" spans="1:11" ht="12.75">
      <c r="A20" s="16"/>
      <c r="B20" s="17"/>
      <c r="C20" s="18"/>
      <c r="D20" s="15"/>
      <c r="E20" s="17"/>
      <c r="F20" s="18"/>
      <c r="G20" s="15"/>
      <c r="H20" s="17"/>
      <c r="I20" s="18"/>
      <c r="J20" s="15"/>
      <c r="K20" s="328"/>
    </row>
    <row r="21" spans="1:11" ht="12.75">
      <c r="A21" s="20" t="s">
        <v>7</v>
      </c>
      <c r="B21" s="21">
        <f>SUM(B11,B18)</f>
        <v>0</v>
      </c>
      <c r="C21" s="21">
        <f>SUM(C11,C18)</f>
        <v>38782</v>
      </c>
      <c r="D21" s="22">
        <f>SUM(D11,D18,D19)</f>
        <v>241779</v>
      </c>
      <c r="E21" s="21">
        <f>SUM(E11,E18)</f>
        <v>0</v>
      </c>
      <c r="F21" s="21">
        <f>SUM(F11,F18)</f>
        <v>38782</v>
      </c>
      <c r="G21" s="22">
        <f>SUM(G11,G18,G19)</f>
        <v>281121</v>
      </c>
      <c r="H21" s="21">
        <f>SUM(H11,H18)</f>
        <v>0</v>
      </c>
      <c r="I21" s="21">
        <f>SUM(I11,I18)</f>
        <v>40472</v>
      </c>
      <c r="J21" s="22">
        <f>SUM(J11,J18,J19)</f>
        <v>250620</v>
      </c>
      <c r="K21" s="325">
        <f>J21/G21</f>
        <v>0.8915022356921041</v>
      </c>
    </row>
    <row r="22" spans="1:11" ht="8.25" customHeight="1">
      <c r="A22" s="23"/>
      <c r="B22" s="24"/>
      <c r="C22" s="25"/>
      <c r="D22" s="24"/>
      <c r="E22" s="24"/>
      <c r="F22" s="25"/>
      <c r="G22" s="24"/>
      <c r="H22" s="24"/>
      <c r="I22" s="25"/>
      <c r="J22" s="24"/>
      <c r="K22" s="339"/>
    </row>
    <row r="23" spans="1:11" ht="12.75">
      <c r="A23" s="26" t="s">
        <v>8</v>
      </c>
      <c r="B23" s="27"/>
      <c r="C23" s="28"/>
      <c r="D23" s="27"/>
      <c r="E23" s="27"/>
      <c r="F23" s="28"/>
      <c r="G23" s="27"/>
      <c r="H23" s="27"/>
      <c r="I23" s="28"/>
      <c r="J23" s="27"/>
      <c r="K23" s="340"/>
    </row>
    <row r="24" spans="1:11" ht="12.75">
      <c r="A24" s="9" t="s">
        <v>25</v>
      </c>
      <c r="B24" s="10">
        <f aca="true" t="shared" si="1" ref="B24:G24">SUM(B25:B30)</f>
        <v>57486</v>
      </c>
      <c r="C24" s="10">
        <f t="shared" si="1"/>
        <v>184293</v>
      </c>
      <c r="D24" s="75">
        <f t="shared" si="1"/>
        <v>241779</v>
      </c>
      <c r="E24" s="10">
        <f t="shared" si="1"/>
        <v>58262</v>
      </c>
      <c r="F24" s="10">
        <f t="shared" si="1"/>
        <v>222859</v>
      </c>
      <c r="G24" s="75">
        <f t="shared" si="1"/>
        <v>281121</v>
      </c>
      <c r="H24" s="10">
        <f>SUM(H25:H30)</f>
        <v>85078</v>
      </c>
      <c r="I24" s="10">
        <f>SUM(I25:I30)</f>
        <v>159826</v>
      </c>
      <c r="J24" s="75">
        <f>SUM(J25:J30)</f>
        <v>244904</v>
      </c>
      <c r="K24" s="327">
        <f>J24/G24</f>
        <v>0.8711693541215348</v>
      </c>
    </row>
    <row r="25" spans="1:11" ht="12.75">
      <c r="A25" s="12" t="s">
        <v>26</v>
      </c>
      <c r="B25" s="29">
        <v>16560</v>
      </c>
      <c r="C25" s="14">
        <v>73165</v>
      </c>
      <c r="D25" s="82">
        <f>SUM(B25:C25)</f>
        <v>89725</v>
      </c>
      <c r="E25" s="29">
        <v>17171</v>
      </c>
      <c r="F25" s="14">
        <v>73165</v>
      </c>
      <c r="G25" s="82">
        <f>SUM(E25:F25)</f>
        <v>90336</v>
      </c>
      <c r="H25" s="29">
        <v>30455</v>
      </c>
      <c r="I25" s="14">
        <v>52888</v>
      </c>
      <c r="J25" s="82">
        <f>SUM(H25:I25)</f>
        <v>83343</v>
      </c>
      <c r="K25" s="341">
        <f>J25/G25</f>
        <v>0.9225890010626993</v>
      </c>
    </row>
    <row r="26" spans="1:11" ht="12.75">
      <c r="A26" s="12" t="s">
        <v>27</v>
      </c>
      <c r="B26" s="29">
        <v>6465</v>
      </c>
      <c r="C26" s="14">
        <v>20038</v>
      </c>
      <c r="D26" s="82">
        <f>SUM(B26:C26)</f>
        <v>26503</v>
      </c>
      <c r="E26" s="29">
        <v>6630</v>
      </c>
      <c r="F26" s="14">
        <v>20038</v>
      </c>
      <c r="G26" s="82">
        <f>SUM(E26:F26)</f>
        <v>26668</v>
      </c>
      <c r="H26" s="29">
        <v>9357</v>
      </c>
      <c r="I26" s="14">
        <v>16226</v>
      </c>
      <c r="J26" s="82">
        <f>SUM(H26:I26)</f>
        <v>25583</v>
      </c>
      <c r="K26" s="341">
        <f aca="true" t="shared" si="2" ref="K26:K32">J26/G26</f>
        <v>0.9593145342732864</v>
      </c>
    </row>
    <row r="27" spans="1:11" ht="12.75">
      <c r="A27" s="12" t="s">
        <v>28</v>
      </c>
      <c r="B27" s="29">
        <v>34461</v>
      </c>
      <c r="C27" s="14">
        <v>76700</v>
      </c>
      <c r="D27" s="82">
        <f>SUM(B27:C27)</f>
        <v>111161</v>
      </c>
      <c r="E27" s="29">
        <v>34461</v>
      </c>
      <c r="F27" s="14">
        <v>92281</v>
      </c>
      <c r="G27" s="82">
        <f>SUM(E27:F27)</f>
        <v>126742</v>
      </c>
      <c r="H27" s="29">
        <v>45266</v>
      </c>
      <c r="I27" s="14">
        <v>54268</v>
      </c>
      <c r="J27" s="82">
        <f>SUM(H27:I27)</f>
        <v>99534</v>
      </c>
      <c r="K27" s="341">
        <f t="shared" si="2"/>
        <v>0.7853276735415253</v>
      </c>
    </row>
    <row r="28" spans="1:11" ht="12.75">
      <c r="A28" s="16" t="s">
        <v>371</v>
      </c>
      <c r="B28" s="29"/>
      <c r="C28" s="14"/>
      <c r="D28" s="82">
        <v>0</v>
      </c>
      <c r="E28" s="29"/>
      <c r="F28" s="14">
        <v>8853</v>
      </c>
      <c r="G28" s="82">
        <f>SUM(E28:F28)</f>
        <v>8853</v>
      </c>
      <c r="H28" s="29"/>
      <c r="I28" s="14">
        <v>8853</v>
      </c>
      <c r="J28" s="82">
        <f>SUM(H28:I28)</f>
        <v>8853</v>
      </c>
      <c r="K28" s="341">
        <f t="shared" si="2"/>
        <v>1</v>
      </c>
    </row>
    <row r="29" spans="1:11" ht="12.75">
      <c r="A29" s="16"/>
      <c r="B29" s="29"/>
      <c r="C29" s="14"/>
      <c r="D29" s="82"/>
      <c r="E29" s="29"/>
      <c r="F29" s="14"/>
      <c r="G29" s="82"/>
      <c r="H29" s="29"/>
      <c r="I29" s="14"/>
      <c r="J29" s="82"/>
      <c r="K29" s="341"/>
    </row>
    <row r="30" spans="1:11" ht="12.75">
      <c r="A30" s="16" t="s">
        <v>30</v>
      </c>
      <c r="B30" s="46">
        <f aca="true" t="shared" si="3" ref="B30:G30">SUM(B32)</f>
        <v>0</v>
      </c>
      <c r="C30" s="46">
        <f t="shared" si="3"/>
        <v>14390</v>
      </c>
      <c r="D30" s="15">
        <f t="shared" si="3"/>
        <v>14390</v>
      </c>
      <c r="E30" s="46">
        <f t="shared" si="3"/>
        <v>0</v>
      </c>
      <c r="F30" s="46">
        <f t="shared" si="3"/>
        <v>28522</v>
      </c>
      <c r="G30" s="15">
        <f t="shared" si="3"/>
        <v>28522</v>
      </c>
      <c r="H30" s="46">
        <f>SUM(H32)</f>
        <v>0</v>
      </c>
      <c r="I30" s="46">
        <f>SUM(I32)</f>
        <v>27591</v>
      </c>
      <c r="J30" s="15">
        <f>SUM(J32)</f>
        <v>27591</v>
      </c>
      <c r="K30" s="341"/>
    </row>
    <row r="31" spans="1:11" ht="12.75">
      <c r="A31" s="16"/>
      <c r="B31" s="17"/>
      <c r="C31" s="44"/>
      <c r="D31" s="19"/>
      <c r="E31" s="17"/>
      <c r="F31" s="44"/>
      <c r="G31" s="19"/>
      <c r="H31" s="17"/>
      <c r="I31" s="44"/>
      <c r="J31" s="19"/>
      <c r="K31" s="341"/>
    </row>
    <row r="32" spans="1:11" ht="12.75">
      <c r="A32" s="47" t="s">
        <v>322</v>
      </c>
      <c r="B32" s="31">
        <f aca="true" t="shared" si="4" ref="B32:G32">SUM(B33:B39)</f>
        <v>0</v>
      </c>
      <c r="C32" s="31">
        <f t="shared" si="4"/>
        <v>14390</v>
      </c>
      <c r="D32" s="83">
        <f t="shared" si="4"/>
        <v>14390</v>
      </c>
      <c r="E32" s="31">
        <f t="shared" si="4"/>
        <v>0</v>
      </c>
      <c r="F32" s="31">
        <f t="shared" si="4"/>
        <v>28522</v>
      </c>
      <c r="G32" s="83">
        <f t="shared" si="4"/>
        <v>28522</v>
      </c>
      <c r="H32" s="31">
        <f>SUM(H33:H39)</f>
        <v>0</v>
      </c>
      <c r="I32" s="31">
        <f>SUM(I33:I39)</f>
        <v>27591</v>
      </c>
      <c r="J32" s="83">
        <f>SUM(J33:J39)</f>
        <v>27591</v>
      </c>
      <c r="K32" s="341">
        <f t="shared" si="2"/>
        <v>0.9673585302573452</v>
      </c>
    </row>
    <row r="33" spans="1:11" ht="12.75">
      <c r="A33" s="16" t="s">
        <v>212</v>
      </c>
      <c r="B33" s="17"/>
      <c r="C33" s="17">
        <v>400</v>
      </c>
      <c r="D33" s="19">
        <f>SUM(B33:C33)</f>
        <v>400</v>
      </c>
      <c r="E33" s="17"/>
      <c r="F33" s="17">
        <v>2090</v>
      </c>
      <c r="G33" s="19">
        <f aca="true" t="shared" si="5" ref="G33:G38">SUM(E33:F33)</f>
        <v>2090</v>
      </c>
      <c r="H33" s="17"/>
      <c r="I33" s="17">
        <v>1259</v>
      </c>
      <c r="J33" s="19">
        <f aca="true" t="shared" si="6" ref="J33:J38">SUM(H33:I33)</f>
        <v>1259</v>
      </c>
      <c r="K33" s="324"/>
    </row>
    <row r="34" spans="1:11" ht="12.75">
      <c r="A34" s="16" t="s">
        <v>297</v>
      </c>
      <c r="B34" s="17"/>
      <c r="C34" s="17">
        <v>9490</v>
      </c>
      <c r="D34" s="19">
        <f>SUM(B34:C34)</f>
        <v>9490</v>
      </c>
      <c r="E34" s="17"/>
      <c r="F34" s="17">
        <v>9750</v>
      </c>
      <c r="G34" s="19">
        <f t="shared" si="5"/>
        <v>9750</v>
      </c>
      <c r="H34" s="17"/>
      <c r="I34" s="17">
        <v>9750</v>
      </c>
      <c r="J34" s="19">
        <f t="shared" si="6"/>
        <v>9750</v>
      </c>
      <c r="K34" s="324"/>
    </row>
    <row r="35" spans="1:11" ht="13.5" customHeight="1">
      <c r="A35" s="221" t="s">
        <v>248</v>
      </c>
      <c r="B35" s="176"/>
      <c r="C35" s="176">
        <v>4500</v>
      </c>
      <c r="D35" s="19">
        <f>SUM(B35:C35)</f>
        <v>4500</v>
      </c>
      <c r="E35" s="176"/>
      <c r="F35" s="176">
        <v>10148</v>
      </c>
      <c r="G35" s="19">
        <f t="shared" si="5"/>
        <v>10148</v>
      </c>
      <c r="H35" s="176"/>
      <c r="I35" s="176">
        <v>10148</v>
      </c>
      <c r="J35" s="19">
        <f t="shared" si="6"/>
        <v>10148</v>
      </c>
      <c r="K35" s="324"/>
    </row>
    <row r="36" spans="1:11" ht="13.5" customHeight="1">
      <c r="A36" s="221" t="s">
        <v>373</v>
      </c>
      <c r="B36" s="176"/>
      <c r="C36" s="176"/>
      <c r="D36" s="19">
        <v>0</v>
      </c>
      <c r="E36" s="176"/>
      <c r="F36" s="176">
        <v>5200</v>
      </c>
      <c r="G36" s="19">
        <f t="shared" si="5"/>
        <v>5200</v>
      </c>
      <c r="H36" s="176"/>
      <c r="I36" s="176">
        <v>5100</v>
      </c>
      <c r="J36" s="19">
        <f t="shared" si="6"/>
        <v>5100</v>
      </c>
      <c r="K36" s="324"/>
    </row>
    <row r="37" spans="1:11" ht="13.5" customHeight="1">
      <c r="A37" s="221" t="s">
        <v>374</v>
      </c>
      <c r="B37" s="176"/>
      <c r="C37" s="176"/>
      <c r="D37" s="19">
        <v>0</v>
      </c>
      <c r="E37" s="176"/>
      <c r="F37" s="176">
        <v>1334</v>
      </c>
      <c r="G37" s="19">
        <f t="shared" si="5"/>
        <v>1334</v>
      </c>
      <c r="H37" s="176"/>
      <c r="I37" s="176">
        <v>1334</v>
      </c>
      <c r="J37" s="19">
        <f t="shared" si="6"/>
        <v>1334</v>
      </c>
      <c r="K37" s="324"/>
    </row>
    <row r="38" spans="1:11" ht="13.5" customHeight="1">
      <c r="A38" s="221" t="s">
        <v>375</v>
      </c>
      <c r="B38" s="176"/>
      <c r="C38" s="176"/>
      <c r="D38" s="19">
        <v>0</v>
      </c>
      <c r="E38" s="176"/>
      <c r="F38" s="176">
        <v>0</v>
      </c>
      <c r="G38" s="19">
        <f t="shared" si="5"/>
        <v>0</v>
      </c>
      <c r="H38" s="176"/>
      <c r="I38" s="176">
        <v>0</v>
      </c>
      <c r="J38" s="19">
        <f t="shared" si="6"/>
        <v>0</v>
      </c>
      <c r="K38" s="324"/>
    </row>
    <row r="39" spans="1:11" ht="14.25" customHeight="1">
      <c r="A39" s="85"/>
      <c r="B39" s="86"/>
      <c r="C39" s="86"/>
      <c r="D39" s="163"/>
      <c r="E39" s="86"/>
      <c r="F39" s="86"/>
      <c r="G39" s="163"/>
      <c r="H39" s="86"/>
      <c r="I39" s="86"/>
      <c r="J39" s="163"/>
      <c r="K39" s="342"/>
    </row>
    <row r="40" spans="1:11" ht="12.75">
      <c r="A40" s="48" t="s">
        <v>9</v>
      </c>
      <c r="B40" s="49">
        <f>SUM(B25:B27,B30)</f>
        <v>57486</v>
      </c>
      <c r="C40" s="49">
        <f>SUM(C25:C27,C30)</f>
        <v>184293</v>
      </c>
      <c r="D40" s="22">
        <f>SUM(D25:D27,D30)</f>
        <v>241779</v>
      </c>
      <c r="E40" s="49">
        <f>SUM(E25:E27,E30)</f>
        <v>58262</v>
      </c>
      <c r="F40" s="49">
        <f>SUM(F25:F27,F30)</f>
        <v>214006</v>
      </c>
      <c r="G40" s="22">
        <f>SUM(G25:G28,G30)</f>
        <v>281121</v>
      </c>
      <c r="H40" s="49">
        <f>SUM(H25:H27,H30)</f>
        <v>85078</v>
      </c>
      <c r="I40" s="49">
        <f>SUM(I25:I27,I30)</f>
        <v>150973</v>
      </c>
      <c r="J40" s="22">
        <f>SUM(J25:J28,J30)</f>
        <v>244904</v>
      </c>
      <c r="K40" s="325">
        <f>J40/G40</f>
        <v>0.8711693541215348</v>
      </c>
    </row>
    <row r="41" spans="1:11" ht="12.75">
      <c r="A41" s="35"/>
      <c r="B41" s="35"/>
      <c r="C41" s="25"/>
      <c r="D41" s="35"/>
      <c r="E41" s="35"/>
      <c r="F41" s="25"/>
      <c r="G41" s="35"/>
      <c r="H41" s="35"/>
      <c r="I41" s="25"/>
      <c r="J41" s="35"/>
      <c r="K41" s="343"/>
    </row>
    <row r="42" spans="1:11" ht="12.75">
      <c r="A42" s="36" t="s">
        <v>40</v>
      </c>
      <c r="B42" s="37"/>
      <c r="C42" s="87"/>
      <c r="D42" s="39">
        <f>D18</f>
        <v>202997</v>
      </c>
      <c r="E42" s="37"/>
      <c r="F42" s="87"/>
      <c r="G42" s="39">
        <f>G18</f>
        <v>233486</v>
      </c>
      <c r="H42" s="37"/>
      <c r="I42" s="87"/>
      <c r="J42" s="39">
        <f>J18</f>
        <v>201295</v>
      </c>
      <c r="K42" s="344">
        <f>J42/G42</f>
        <v>0.8621287785991452</v>
      </c>
    </row>
    <row r="44" spans="1:5" ht="26.25" customHeight="1">
      <c r="A44" s="181" t="s">
        <v>10</v>
      </c>
      <c r="B44" s="299" t="s">
        <v>185</v>
      </c>
      <c r="C44" s="299" t="s">
        <v>367</v>
      </c>
      <c r="D44" s="299" t="s">
        <v>368</v>
      </c>
      <c r="E44" s="299" t="s">
        <v>389</v>
      </c>
    </row>
    <row r="45" spans="1:5" ht="12.75">
      <c r="A45" s="89" t="s">
        <v>41</v>
      </c>
      <c r="B45" s="63">
        <v>3251</v>
      </c>
      <c r="C45" s="63">
        <v>3251</v>
      </c>
      <c r="D45" s="63">
        <v>1085</v>
      </c>
      <c r="E45" s="330">
        <f>D45/C45</f>
        <v>0.33374346354967704</v>
      </c>
    </row>
    <row r="46" spans="1:5" ht="12.75">
      <c r="A46" s="88" t="s">
        <v>42</v>
      </c>
      <c r="B46" s="159">
        <v>34290</v>
      </c>
      <c r="C46" s="159">
        <v>34290</v>
      </c>
      <c r="D46" s="159">
        <v>29391</v>
      </c>
      <c r="E46" s="335">
        <f>D46/C46</f>
        <v>0.8571303587051619</v>
      </c>
    </row>
    <row r="48" spans="1:2" ht="12.75">
      <c r="A48" s="40" t="s">
        <v>12</v>
      </c>
      <c r="B48">
        <v>43</v>
      </c>
    </row>
    <row r="49" spans="1:2" ht="12.75">
      <c r="A49" s="40" t="s">
        <v>13</v>
      </c>
      <c r="B49">
        <v>0</v>
      </c>
    </row>
  </sheetData>
  <sheetProtection/>
  <mergeCells count="14">
    <mergeCell ref="A6:A8"/>
    <mergeCell ref="K6:K8"/>
    <mergeCell ref="A3:K3"/>
    <mergeCell ref="I4:K4"/>
    <mergeCell ref="A1:J1"/>
    <mergeCell ref="E6:G6"/>
    <mergeCell ref="G7:G8"/>
    <mergeCell ref="E8:F8"/>
    <mergeCell ref="H6:J6"/>
    <mergeCell ref="J7:J8"/>
    <mergeCell ref="H8:I8"/>
    <mergeCell ref="B6:D6"/>
    <mergeCell ref="D7:D8"/>
    <mergeCell ref="B8:C8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1"/>
  <sheetViews>
    <sheetView zoomScalePageLayoutView="0" workbookViewId="0" topLeftCell="A1">
      <selection activeCell="I4" sqref="I4:K4"/>
    </sheetView>
  </sheetViews>
  <sheetFormatPr defaultColWidth="9.140625" defaultRowHeight="12.75"/>
  <cols>
    <col min="1" max="1" width="48.8515625" style="0" customWidth="1"/>
    <col min="3" max="3" width="9.8515625" style="0" customWidth="1"/>
    <col min="4" max="4" width="10.421875" style="0" customWidth="1"/>
    <col min="7" max="7" width="10.57421875" style="0" customWidth="1"/>
    <col min="10" max="10" width="10.421875" style="0" customWidth="1"/>
    <col min="11" max="11" width="11.00390625" style="0" customWidth="1"/>
  </cols>
  <sheetData>
    <row r="1" spans="1:10" ht="22.5" customHeight="1">
      <c r="A1" s="480" t="s">
        <v>216</v>
      </c>
      <c r="B1" s="480"/>
      <c r="C1" s="480"/>
      <c r="D1" s="480"/>
      <c r="E1" s="480"/>
      <c r="F1" s="480"/>
      <c r="G1" s="480"/>
      <c r="H1" s="480"/>
      <c r="I1" s="480"/>
      <c r="J1" s="480"/>
    </row>
    <row r="3" ht="12.75">
      <c r="K3" s="2" t="s">
        <v>545</v>
      </c>
    </row>
    <row r="4" spans="9:11" ht="12.75">
      <c r="I4" s="474" t="s">
        <v>0</v>
      </c>
      <c r="J4" s="474"/>
      <c r="K4" s="474"/>
    </row>
    <row r="5" ht="12.75">
      <c r="C5" s="102"/>
    </row>
    <row r="6" spans="1:11" ht="29.25" customHeight="1">
      <c r="A6" s="477" t="s">
        <v>1</v>
      </c>
      <c r="B6" s="393" t="s">
        <v>163</v>
      </c>
      <c r="C6" s="393"/>
      <c r="D6" s="393"/>
      <c r="E6" s="393" t="s">
        <v>323</v>
      </c>
      <c r="F6" s="393"/>
      <c r="G6" s="393"/>
      <c r="H6" s="393" t="s">
        <v>324</v>
      </c>
      <c r="I6" s="393"/>
      <c r="J6" s="393"/>
      <c r="K6" s="390" t="s">
        <v>389</v>
      </c>
    </row>
    <row r="7" spans="1:11" ht="24.75" customHeight="1">
      <c r="A7" s="478"/>
      <c r="B7" s="3" t="s">
        <v>2</v>
      </c>
      <c r="C7" s="4" t="s">
        <v>3</v>
      </c>
      <c r="D7" s="393" t="s">
        <v>4</v>
      </c>
      <c r="E7" s="3" t="s">
        <v>2</v>
      </c>
      <c r="F7" s="4" t="s">
        <v>3</v>
      </c>
      <c r="G7" s="393" t="s">
        <v>4</v>
      </c>
      <c r="H7" s="3" t="s">
        <v>2</v>
      </c>
      <c r="I7" s="4" t="s">
        <v>3</v>
      </c>
      <c r="J7" s="393" t="s">
        <v>4</v>
      </c>
      <c r="K7" s="391"/>
    </row>
    <row r="8" spans="1:11" ht="15" customHeight="1" thickBot="1">
      <c r="A8" s="479"/>
      <c r="B8" s="396" t="s">
        <v>5</v>
      </c>
      <c r="C8" s="396"/>
      <c r="D8" s="492"/>
      <c r="E8" s="396" t="s">
        <v>5</v>
      </c>
      <c r="F8" s="396"/>
      <c r="G8" s="492"/>
      <c r="H8" s="396" t="s">
        <v>5</v>
      </c>
      <c r="I8" s="396"/>
      <c r="J8" s="492"/>
      <c r="K8" s="392"/>
    </row>
    <row r="9" spans="1:11" ht="15.75" customHeight="1" thickTop="1">
      <c r="A9" s="5" t="s">
        <v>6</v>
      </c>
      <c r="B9" s="10"/>
      <c r="C9" s="42"/>
      <c r="D9" s="43"/>
      <c r="E9" s="10"/>
      <c r="F9" s="42"/>
      <c r="G9" s="43"/>
      <c r="H9" s="10"/>
      <c r="I9" s="42"/>
      <c r="J9" s="43"/>
      <c r="K9" s="43"/>
    </row>
    <row r="10" spans="1:11" ht="15.75" customHeight="1">
      <c r="A10" s="51" t="s">
        <v>17</v>
      </c>
      <c r="B10" s="10"/>
      <c r="C10" s="52"/>
      <c r="D10" s="43"/>
      <c r="E10" s="10"/>
      <c r="F10" s="52"/>
      <c r="G10" s="43"/>
      <c r="H10" s="10"/>
      <c r="I10" s="52"/>
      <c r="J10" s="43"/>
      <c r="K10" s="43"/>
    </row>
    <row r="11" spans="1:11" ht="12.75">
      <c r="A11" s="9" t="s">
        <v>18</v>
      </c>
      <c r="B11" s="10">
        <f aca="true" t="shared" si="0" ref="B11:G11">SUM(B12:B17)</f>
        <v>23190</v>
      </c>
      <c r="C11" s="10">
        <f t="shared" si="0"/>
        <v>25420</v>
      </c>
      <c r="D11" s="11">
        <f t="shared" si="0"/>
        <v>48610</v>
      </c>
      <c r="E11" s="10">
        <f t="shared" si="0"/>
        <v>23190</v>
      </c>
      <c r="F11" s="10">
        <f t="shared" si="0"/>
        <v>25420</v>
      </c>
      <c r="G11" s="11">
        <f t="shared" si="0"/>
        <v>48610</v>
      </c>
      <c r="H11" s="10">
        <f>SUM(H12:H18)</f>
        <v>18983</v>
      </c>
      <c r="I11" s="10">
        <f>SUM(I12:I17)</f>
        <v>23427</v>
      </c>
      <c r="J11" s="11">
        <f>SUM(J12:J18)</f>
        <v>42410</v>
      </c>
      <c r="K11" s="345">
        <f>J11/G11</f>
        <v>0.8724542275252005</v>
      </c>
    </row>
    <row r="12" spans="1:11" ht="12.75">
      <c r="A12" s="53" t="s">
        <v>19</v>
      </c>
      <c r="B12" s="29">
        <v>0</v>
      </c>
      <c r="C12" s="29">
        <v>20142</v>
      </c>
      <c r="D12" s="15">
        <f>SUM(B12:C12)</f>
        <v>20142</v>
      </c>
      <c r="E12" s="29">
        <v>0</v>
      </c>
      <c r="F12" s="29">
        <v>20142</v>
      </c>
      <c r="G12" s="15">
        <f>SUM(E12:F12)</f>
        <v>20142</v>
      </c>
      <c r="H12" s="29">
        <v>0</v>
      </c>
      <c r="I12" s="29">
        <v>18488</v>
      </c>
      <c r="J12" s="15">
        <f aca="true" t="shared" si="1" ref="J12:J18">SUM(H12:I12)</f>
        <v>18488</v>
      </c>
      <c r="K12" s="328"/>
    </row>
    <row r="13" spans="1:11" ht="12.75">
      <c r="A13" s="53" t="s">
        <v>20</v>
      </c>
      <c r="B13" s="29">
        <v>100</v>
      </c>
      <c r="C13" s="29">
        <v>0</v>
      </c>
      <c r="D13" s="15">
        <f>SUM(B13:C13)</f>
        <v>100</v>
      </c>
      <c r="E13" s="29">
        <v>100</v>
      </c>
      <c r="F13" s="29">
        <v>0</v>
      </c>
      <c r="G13" s="15">
        <f>SUM(E13:F13)</f>
        <v>100</v>
      </c>
      <c r="H13" s="29">
        <v>57</v>
      </c>
      <c r="I13" s="29">
        <v>0</v>
      </c>
      <c r="J13" s="15">
        <f t="shared" si="1"/>
        <v>57</v>
      </c>
      <c r="K13" s="328"/>
    </row>
    <row r="14" spans="1:11" ht="12.75">
      <c r="A14" s="12" t="s">
        <v>21</v>
      </c>
      <c r="B14" s="13">
        <v>18181</v>
      </c>
      <c r="C14" s="14">
        <v>0</v>
      </c>
      <c r="D14" s="15">
        <f>SUM(B14:C14)</f>
        <v>18181</v>
      </c>
      <c r="E14" s="13">
        <v>18181</v>
      </c>
      <c r="F14" s="14">
        <v>0</v>
      </c>
      <c r="G14" s="15">
        <f>SUM(E14:F14)</f>
        <v>18181</v>
      </c>
      <c r="H14" s="13">
        <v>13299</v>
      </c>
      <c r="I14" s="14">
        <v>0</v>
      </c>
      <c r="J14" s="15">
        <f t="shared" si="1"/>
        <v>13299</v>
      </c>
      <c r="K14" s="328"/>
    </row>
    <row r="15" spans="1:11" ht="12.75">
      <c r="A15" s="12" t="s">
        <v>22</v>
      </c>
      <c r="B15" s="13">
        <v>4909</v>
      </c>
      <c r="C15" s="14">
        <v>5278</v>
      </c>
      <c r="D15" s="15">
        <f>SUM(B15:C15)</f>
        <v>10187</v>
      </c>
      <c r="E15" s="13">
        <v>4909</v>
      </c>
      <c r="F15" s="14">
        <v>5278</v>
      </c>
      <c r="G15" s="15">
        <f>SUM(E15:F15)</f>
        <v>10187</v>
      </c>
      <c r="H15" s="13">
        <v>3606</v>
      </c>
      <c r="I15" s="14">
        <v>4939</v>
      </c>
      <c r="J15" s="15">
        <f t="shared" si="1"/>
        <v>8545</v>
      </c>
      <c r="K15" s="328"/>
    </row>
    <row r="16" spans="1:11" ht="12.75">
      <c r="A16" s="16" t="s">
        <v>393</v>
      </c>
      <c r="B16" s="17"/>
      <c r="C16" s="14"/>
      <c r="D16" s="15">
        <v>0</v>
      </c>
      <c r="E16" s="17"/>
      <c r="F16" s="14"/>
      <c r="G16" s="15">
        <v>0</v>
      </c>
      <c r="H16" s="17">
        <v>1175</v>
      </c>
      <c r="I16" s="14"/>
      <c r="J16" s="15">
        <f t="shared" si="1"/>
        <v>1175</v>
      </c>
      <c r="K16" s="328"/>
    </row>
    <row r="17" spans="1:11" ht="12.75">
      <c r="A17" s="16" t="s">
        <v>162</v>
      </c>
      <c r="B17" s="17"/>
      <c r="C17" s="14"/>
      <c r="D17" s="15">
        <f>SUM(B17:C17)</f>
        <v>0</v>
      </c>
      <c r="E17" s="17"/>
      <c r="F17" s="14"/>
      <c r="G17" s="15">
        <f>SUM(E17:F17)</f>
        <v>0</v>
      </c>
      <c r="H17" s="17">
        <v>1</v>
      </c>
      <c r="I17" s="14"/>
      <c r="J17" s="15">
        <f t="shared" si="1"/>
        <v>1</v>
      </c>
      <c r="K17" s="328"/>
    </row>
    <row r="18" spans="1:11" ht="12.75">
      <c r="A18" s="16" t="s">
        <v>394</v>
      </c>
      <c r="B18" s="17"/>
      <c r="C18" s="14"/>
      <c r="D18" s="15">
        <v>0</v>
      </c>
      <c r="E18" s="17"/>
      <c r="F18" s="14"/>
      <c r="G18" s="15">
        <v>0</v>
      </c>
      <c r="H18" s="17">
        <v>845</v>
      </c>
      <c r="I18" s="14"/>
      <c r="J18" s="15">
        <f t="shared" si="1"/>
        <v>845</v>
      </c>
      <c r="K18" s="328"/>
    </row>
    <row r="19" spans="1:11" ht="12.75">
      <c r="A19" s="47" t="s">
        <v>23</v>
      </c>
      <c r="B19" s="17">
        <v>0</v>
      </c>
      <c r="C19" s="44"/>
      <c r="D19" s="45"/>
      <c r="E19" s="17">
        <v>0</v>
      </c>
      <c r="F19" s="44"/>
      <c r="G19" s="45"/>
      <c r="H19" s="17"/>
      <c r="I19" s="44"/>
      <c r="J19" s="45"/>
      <c r="K19" s="328"/>
    </row>
    <row r="20" spans="1:11" ht="12.75">
      <c r="A20" s="12" t="s">
        <v>24</v>
      </c>
      <c r="B20" s="178"/>
      <c r="C20" s="44"/>
      <c r="D20" s="15">
        <f>D40-SUM(D12:D17,D21)</f>
        <v>411785</v>
      </c>
      <c r="E20" s="178"/>
      <c r="F20" s="44"/>
      <c r="G20" s="15">
        <f>G40-SUM(G12:G17,G21)</f>
        <v>419201</v>
      </c>
      <c r="H20" s="178"/>
      <c r="I20" s="44"/>
      <c r="J20" s="15">
        <v>400703</v>
      </c>
      <c r="K20" s="328"/>
    </row>
    <row r="21" spans="1:11" ht="12.75">
      <c r="A21" s="12" t="s">
        <v>364</v>
      </c>
      <c r="B21" s="178"/>
      <c r="C21" s="14"/>
      <c r="D21" s="15">
        <v>0</v>
      </c>
      <c r="E21" s="178"/>
      <c r="F21" s="14">
        <v>15161</v>
      </c>
      <c r="G21" s="15">
        <f>SUM(E21:F21)</f>
        <v>15161</v>
      </c>
      <c r="H21" s="178"/>
      <c r="I21" s="14">
        <v>15161</v>
      </c>
      <c r="J21" s="15">
        <f>SUM(H21:I21)</f>
        <v>15161</v>
      </c>
      <c r="K21" s="328"/>
    </row>
    <row r="22" spans="1:11" ht="12.75">
      <c r="A22" s="68"/>
      <c r="B22" s="179"/>
      <c r="C22" s="177"/>
      <c r="D22" s="54"/>
      <c r="E22" s="179"/>
      <c r="F22" s="177"/>
      <c r="G22" s="54"/>
      <c r="H22" s="179"/>
      <c r="I22" s="177"/>
      <c r="J22" s="54"/>
      <c r="K22" s="331"/>
    </row>
    <row r="23" spans="1:11" ht="12.75">
      <c r="A23" s="20" t="s">
        <v>7</v>
      </c>
      <c r="B23" s="21">
        <f>SUM(B11)</f>
        <v>23190</v>
      </c>
      <c r="C23" s="21">
        <f>SUM(C11)</f>
        <v>25420</v>
      </c>
      <c r="D23" s="22">
        <f>SUM(D11,D20)</f>
        <v>460395</v>
      </c>
      <c r="E23" s="21">
        <f>SUM(E11)</f>
        <v>23190</v>
      </c>
      <c r="F23" s="21">
        <f>SUM(F11)</f>
        <v>25420</v>
      </c>
      <c r="G23" s="22">
        <f>SUM(G11,G20,G21)</f>
        <v>482972</v>
      </c>
      <c r="H23" s="21">
        <f>SUM(H11)</f>
        <v>18983</v>
      </c>
      <c r="I23" s="21">
        <f>SUM(I11)</f>
        <v>23427</v>
      </c>
      <c r="J23" s="22">
        <f>SUM(J11,J20,J21)</f>
        <v>458274</v>
      </c>
      <c r="K23" s="325">
        <f>J23/G23</f>
        <v>0.9488624599355656</v>
      </c>
    </row>
    <row r="24" spans="1:11" ht="12.75">
      <c r="A24" s="23"/>
      <c r="B24" s="24"/>
      <c r="C24" s="25"/>
      <c r="D24" s="25"/>
      <c r="E24" s="24"/>
      <c r="F24" s="25"/>
      <c r="G24" s="25"/>
      <c r="H24" s="24"/>
      <c r="I24" s="25"/>
      <c r="J24" s="25"/>
      <c r="K24" s="339"/>
    </row>
    <row r="25" spans="1:11" ht="12.75">
      <c r="A25" s="26" t="s">
        <v>8</v>
      </c>
      <c r="B25" s="27"/>
      <c r="C25" s="28"/>
      <c r="D25" s="28"/>
      <c r="E25" s="27"/>
      <c r="F25" s="28"/>
      <c r="G25" s="28"/>
      <c r="H25" s="27"/>
      <c r="I25" s="28"/>
      <c r="J25" s="28"/>
      <c r="K25" s="340"/>
    </row>
    <row r="26" spans="1:11" ht="12.75">
      <c r="A26" s="9" t="s">
        <v>25</v>
      </c>
      <c r="B26" s="10">
        <f aca="true" t="shared" si="2" ref="B26:G26">SUM(B27:B33)</f>
        <v>362645</v>
      </c>
      <c r="C26" s="10">
        <f t="shared" si="2"/>
        <v>97750</v>
      </c>
      <c r="D26" s="75">
        <f t="shared" si="2"/>
        <v>460395</v>
      </c>
      <c r="E26" s="10">
        <f t="shared" si="2"/>
        <v>368148</v>
      </c>
      <c r="F26" s="10">
        <f t="shared" si="2"/>
        <v>114824</v>
      </c>
      <c r="G26" s="75">
        <f t="shared" si="2"/>
        <v>482972</v>
      </c>
      <c r="H26" s="10">
        <f>SUM(H27:H33)</f>
        <v>348830</v>
      </c>
      <c r="I26" s="10">
        <f>SUM(I27:I33)</f>
        <v>101659</v>
      </c>
      <c r="J26" s="75">
        <f>SUM(J27:J33)</f>
        <v>450489</v>
      </c>
      <c r="K26" s="327">
        <f>J26/G26</f>
        <v>0.9327435130815037</v>
      </c>
    </row>
    <row r="27" spans="1:11" ht="12.75">
      <c r="A27" s="12" t="s">
        <v>26</v>
      </c>
      <c r="B27" s="29">
        <v>204336</v>
      </c>
      <c r="C27" s="14">
        <v>39486</v>
      </c>
      <c r="D27" s="15">
        <f>SUM(B27:C27)</f>
        <v>243822</v>
      </c>
      <c r="E27" s="29">
        <v>208670</v>
      </c>
      <c r="F27" s="14">
        <v>39902</v>
      </c>
      <c r="G27" s="15">
        <f>SUM(E27:F27)</f>
        <v>248572</v>
      </c>
      <c r="H27" s="29">
        <v>204176</v>
      </c>
      <c r="I27" s="14">
        <v>38558</v>
      </c>
      <c r="J27" s="15">
        <f>SUM(H27:I27)</f>
        <v>242734</v>
      </c>
      <c r="K27" s="328">
        <f>J27/G27</f>
        <v>0.9765138470946044</v>
      </c>
    </row>
    <row r="28" spans="1:11" ht="12.75">
      <c r="A28" s="12" t="s">
        <v>27</v>
      </c>
      <c r="B28" s="29">
        <v>60835</v>
      </c>
      <c r="C28" s="14">
        <v>10856</v>
      </c>
      <c r="D28" s="15">
        <f>SUM(B28:C28)</f>
        <v>71691</v>
      </c>
      <c r="E28" s="29">
        <v>62004</v>
      </c>
      <c r="F28" s="14">
        <v>10968</v>
      </c>
      <c r="G28" s="15">
        <f>SUM(E28:F28)</f>
        <v>72972</v>
      </c>
      <c r="H28" s="29">
        <v>60850</v>
      </c>
      <c r="I28" s="14">
        <v>10776</v>
      </c>
      <c r="J28" s="15">
        <f>SUM(H28:I28)</f>
        <v>71626</v>
      </c>
      <c r="K28" s="328">
        <f aca="true" t="shared" si="3" ref="K28:K33">J28/G28</f>
        <v>0.9815545688757331</v>
      </c>
    </row>
    <row r="29" spans="1:11" ht="12.75">
      <c r="A29" s="12" t="s">
        <v>28</v>
      </c>
      <c r="B29" s="29">
        <v>91559</v>
      </c>
      <c r="C29" s="14">
        <v>46468</v>
      </c>
      <c r="D29" s="15">
        <f>SUM(B29:C29)</f>
        <v>138027</v>
      </c>
      <c r="E29" s="29">
        <v>91559</v>
      </c>
      <c r="F29" s="14">
        <v>46816</v>
      </c>
      <c r="G29" s="15">
        <f>SUM(E29:F29)</f>
        <v>138375</v>
      </c>
      <c r="H29" s="29">
        <v>81933</v>
      </c>
      <c r="I29" s="14">
        <v>42436</v>
      </c>
      <c r="J29" s="15">
        <f>SUM(H29:I29)</f>
        <v>124369</v>
      </c>
      <c r="K29" s="328">
        <f t="shared" si="3"/>
        <v>0.8987822944896116</v>
      </c>
    </row>
    <row r="30" spans="1:11" ht="12.75">
      <c r="A30" s="16" t="s">
        <v>29</v>
      </c>
      <c r="B30" s="44">
        <v>25</v>
      </c>
      <c r="C30" s="44"/>
      <c r="D30" s="15">
        <f>SUM(B30:C30)</f>
        <v>25</v>
      </c>
      <c r="E30" s="44">
        <v>25</v>
      </c>
      <c r="F30" s="44"/>
      <c r="G30" s="15">
        <f>SUM(E30:F30)</f>
        <v>25</v>
      </c>
      <c r="H30" s="44">
        <v>16</v>
      </c>
      <c r="I30" s="44"/>
      <c r="J30" s="15">
        <f>SUM(H30:I30)</f>
        <v>16</v>
      </c>
      <c r="K30" s="328">
        <f t="shared" si="3"/>
        <v>0.64</v>
      </c>
    </row>
    <row r="31" spans="1:11" ht="12.75">
      <c r="A31" s="16" t="s">
        <v>371</v>
      </c>
      <c r="B31" s="300"/>
      <c r="C31" s="44"/>
      <c r="D31" s="15"/>
      <c r="E31" s="300"/>
      <c r="F31" s="44">
        <v>621</v>
      </c>
      <c r="G31" s="15">
        <f>SUM(E31:F31)</f>
        <v>621</v>
      </c>
      <c r="H31" s="300"/>
      <c r="I31" s="44">
        <v>621</v>
      </c>
      <c r="J31" s="15">
        <f>SUM(H31:I31)</f>
        <v>621</v>
      </c>
      <c r="K31" s="328">
        <f t="shared" si="3"/>
        <v>1</v>
      </c>
    </row>
    <row r="32" spans="1:11" ht="12.75">
      <c r="A32" s="16"/>
      <c r="B32" s="17"/>
      <c r="C32" s="44"/>
      <c r="D32" s="45"/>
      <c r="E32" s="17"/>
      <c r="F32" s="44"/>
      <c r="G32" s="45"/>
      <c r="H32" s="17"/>
      <c r="I32" s="44"/>
      <c r="J32" s="45"/>
      <c r="K32" s="328"/>
    </row>
    <row r="33" spans="1:11" ht="12.75">
      <c r="A33" s="16" t="s">
        <v>30</v>
      </c>
      <c r="B33" s="14">
        <f>SUM(B34:B37)</f>
        <v>5890</v>
      </c>
      <c r="C33" s="14">
        <f>SUM(C34:C36)</f>
        <v>940</v>
      </c>
      <c r="D33" s="19">
        <f>SUM(B33:C33)</f>
        <v>6830</v>
      </c>
      <c r="E33" s="14">
        <f>SUM(E34:E36)</f>
        <v>5890</v>
      </c>
      <c r="F33" s="14">
        <f>SUM(F34:F38)</f>
        <v>16517</v>
      </c>
      <c r="G33" s="19">
        <f>SUM(E33:F33)</f>
        <v>22407</v>
      </c>
      <c r="H33" s="14">
        <f>SUM(H34:H36)</f>
        <v>1855</v>
      </c>
      <c r="I33" s="14">
        <f>SUM(I34:I38)</f>
        <v>9268</v>
      </c>
      <c r="J33" s="19">
        <f>SUM(H33:I33)</f>
        <v>11123</v>
      </c>
      <c r="K33" s="328">
        <f t="shared" si="3"/>
        <v>0.49640737269603247</v>
      </c>
    </row>
    <row r="34" spans="1:11" ht="12.75">
      <c r="A34" s="16" t="s">
        <v>167</v>
      </c>
      <c r="B34" s="14">
        <v>5390</v>
      </c>
      <c r="C34" s="14"/>
      <c r="D34" s="19"/>
      <c r="E34" s="14">
        <v>5390</v>
      </c>
      <c r="F34" s="14"/>
      <c r="G34" s="19"/>
      <c r="H34" s="14">
        <v>1378</v>
      </c>
      <c r="I34" s="14"/>
      <c r="J34" s="19"/>
      <c r="K34" s="324"/>
    </row>
    <row r="35" spans="1:11" ht="12.75">
      <c r="A35" s="16" t="s">
        <v>214</v>
      </c>
      <c r="B35" s="14">
        <v>500</v>
      </c>
      <c r="C35" s="14"/>
      <c r="D35" s="15"/>
      <c r="E35" s="14">
        <v>500</v>
      </c>
      <c r="F35" s="14"/>
      <c r="G35" s="15"/>
      <c r="H35" s="14">
        <v>477</v>
      </c>
      <c r="I35" s="14"/>
      <c r="J35" s="15"/>
      <c r="K35" s="328"/>
    </row>
    <row r="36" spans="1:11" ht="12.75">
      <c r="A36" s="16" t="s">
        <v>215</v>
      </c>
      <c r="B36" s="14"/>
      <c r="C36" s="14">
        <v>940</v>
      </c>
      <c r="D36" s="19"/>
      <c r="E36" s="14"/>
      <c r="F36" s="14">
        <v>940</v>
      </c>
      <c r="G36" s="19"/>
      <c r="H36" s="14"/>
      <c r="I36" s="14">
        <v>859</v>
      </c>
      <c r="J36" s="19"/>
      <c r="K36" s="324"/>
    </row>
    <row r="37" spans="1:11" ht="12.75">
      <c r="A37" s="16" t="s">
        <v>376</v>
      </c>
      <c r="B37" s="14"/>
      <c r="C37">
        <v>0</v>
      </c>
      <c r="D37" s="19"/>
      <c r="E37" s="14"/>
      <c r="F37" s="14">
        <v>14192</v>
      </c>
      <c r="G37" s="19"/>
      <c r="H37" s="14"/>
      <c r="I37" s="14">
        <v>7024</v>
      </c>
      <c r="J37" s="19"/>
      <c r="K37" s="324"/>
    </row>
    <row r="38" spans="1:11" ht="12.75">
      <c r="A38" s="16" t="s">
        <v>377</v>
      </c>
      <c r="B38" s="14"/>
      <c r="C38" s="14">
        <v>0</v>
      </c>
      <c r="D38" s="19"/>
      <c r="E38" s="14"/>
      <c r="F38" s="14">
        <v>1385</v>
      </c>
      <c r="G38" s="19"/>
      <c r="H38" s="14"/>
      <c r="I38" s="14">
        <v>1385</v>
      </c>
      <c r="J38" s="19"/>
      <c r="K38" s="324"/>
    </row>
    <row r="39" spans="1:11" ht="12.75">
      <c r="A39" s="33"/>
      <c r="B39" s="34"/>
      <c r="C39" s="44"/>
      <c r="D39" s="15"/>
      <c r="E39" s="34"/>
      <c r="F39" s="44"/>
      <c r="G39" s="15"/>
      <c r="H39" s="34"/>
      <c r="I39" s="44"/>
      <c r="J39" s="15"/>
      <c r="K39" s="328"/>
    </row>
    <row r="40" spans="1:11" ht="12.75">
      <c r="A40" s="180" t="s">
        <v>9</v>
      </c>
      <c r="B40" s="21">
        <f aca="true" t="shared" si="4" ref="B40:J40">SUM(B26)</f>
        <v>362645</v>
      </c>
      <c r="C40" s="21">
        <f t="shared" si="4"/>
        <v>97750</v>
      </c>
      <c r="D40" s="22">
        <f t="shared" si="4"/>
        <v>460395</v>
      </c>
      <c r="E40" s="21">
        <f t="shared" si="4"/>
        <v>368148</v>
      </c>
      <c r="F40" s="21">
        <f t="shared" si="4"/>
        <v>114824</v>
      </c>
      <c r="G40" s="22">
        <f t="shared" si="4"/>
        <v>482972</v>
      </c>
      <c r="H40" s="21">
        <f t="shared" si="4"/>
        <v>348830</v>
      </c>
      <c r="I40" s="21">
        <f t="shared" si="4"/>
        <v>101659</v>
      </c>
      <c r="J40" s="22">
        <f t="shared" si="4"/>
        <v>450489</v>
      </c>
      <c r="K40" s="325">
        <f>J40/G40</f>
        <v>0.9327435130815037</v>
      </c>
    </row>
    <row r="41" spans="1:11" ht="12.75">
      <c r="A41" s="35"/>
      <c r="B41" s="50"/>
      <c r="C41" s="25"/>
      <c r="D41" s="25"/>
      <c r="E41" s="50"/>
      <c r="F41" s="25"/>
      <c r="G41" s="25"/>
      <c r="H41" s="50"/>
      <c r="I41" s="25"/>
      <c r="J41" s="25"/>
      <c r="K41" s="339"/>
    </row>
    <row r="42" spans="1:11" ht="12.75">
      <c r="A42" s="36" t="s">
        <v>31</v>
      </c>
      <c r="B42" s="37"/>
      <c r="C42" s="38"/>
      <c r="D42" s="39">
        <f>SUM(D20)</f>
        <v>411785</v>
      </c>
      <c r="E42" s="37"/>
      <c r="F42" s="38"/>
      <c r="G42" s="39">
        <f>SUM(G20)</f>
        <v>419201</v>
      </c>
      <c r="H42" s="37"/>
      <c r="I42" s="38"/>
      <c r="J42" s="39">
        <f>SUM(J20)</f>
        <v>400703</v>
      </c>
      <c r="K42" s="344">
        <f>J42/G42</f>
        <v>0.9558731968673739</v>
      </c>
    </row>
    <row r="44" spans="1:5" ht="24.75" customHeight="1">
      <c r="A44" s="186" t="s">
        <v>10</v>
      </c>
      <c r="B44" s="299" t="s">
        <v>185</v>
      </c>
      <c r="C44" s="299" t="s">
        <v>367</v>
      </c>
      <c r="D44" s="299" t="s">
        <v>368</v>
      </c>
      <c r="E44" s="299" t="s">
        <v>389</v>
      </c>
    </row>
    <row r="45" spans="1:5" ht="12.75">
      <c r="A45" s="190" t="s">
        <v>14</v>
      </c>
      <c r="B45" s="63">
        <v>72920</v>
      </c>
      <c r="C45" s="63">
        <v>72920</v>
      </c>
      <c r="D45" s="63">
        <v>69826</v>
      </c>
      <c r="E45" s="330">
        <f>D45/C45</f>
        <v>0.9575699396599012</v>
      </c>
    </row>
    <row r="46" spans="1:5" ht="12.75">
      <c r="A46" s="187" t="s">
        <v>11</v>
      </c>
      <c r="B46" s="159">
        <v>34766</v>
      </c>
      <c r="C46" s="159">
        <v>34766</v>
      </c>
      <c r="D46" s="159">
        <v>30880</v>
      </c>
      <c r="E46" s="331">
        <f>D45/C45</f>
        <v>0.9575699396599012</v>
      </c>
    </row>
    <row r="48" spans="1:2" ht="12.75">
      <c r="A48" s="40" t="s">
        <v>12</v>
      </c>
      <c r="B48" s="185" t="s">
        <v>218</v>
      </c>
    </row>
    <row r="49" spans="1:2" ht="12.75">
      <c r="A49" s="35" t="s">
        <v>15</v>
      </c>
      <c r="B49" s="35" t="s">
        <v>171</v>
      </c>
    </row>
    <row r="50" spans="1:2" ht="12.75">
      <c r="A50" s="35" t="s">
        <v>16</v>
      </c>
      <c r="B50" s="35" t="s">
        <v>217</v>
      </c>
    </row>
    <row r="51" spans="1:2" ht="12.75">
      <c r="A51" s="40" t="s">
        <v>13</v>
      </c>
      <c r="B51" s="188" t="s">
        <v>168</v>
      </c>
    </row>
  </sheetData>
  <sheetProtection/>
  <mergeCells count="13">
    <mergeCell ref="A1:J1"/>
    <mergeCell ref="E6:G6"/>
    <mergeCell ref="G7:G8"/>
    <mergeCell ref="E8:F8"/>
    <mergeCell ref="H6:J6"/>
    <mergeCell ref="J7:J8"/>
    <mergeCell ref="H8:I8"/>
    <mergeCell ref="A6:A8"/>
    <mergeCell ref="B6:D6"/>
    <mergeCell ref="D7:D8"/>
    <mergeCell ref="B8:C8"/>
    <mergeCell ref="I4:K4"/>
    <mergeCell ref="K6:K8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8.7109375" style="0" customWidth="1"/>
    <col min="3" max="3" width="9.7109375" style="0" customWidth="1"/>
    <col min="4" max="4" width="10.140625" style="0" customWidth="1"/>
    <col min="7" max="7" width="10.28125" style="0" customWidth="1"/>
    <col min="10" max="10" width="10.421875" style="0" customWidth="1"/>
    <col min="11" max="11" width="11.140625" style="0" customWidth="1"/>
  </cols>
  <sheetData>
    <row r="1" spans="1:10" ht="21" customHeight="1">
      <c r="A1" s="493" t="s">
        <v>383</v>
      </c>
      <c r="B1" s="493"/>
      <c r="C1" s="493"/>
      <c r="D1" s="493"/>
      <c r="E1" s="493"/>
      <c r="F1" s="493"/>
      <c r="G1" s="493"/>
      <c r="H1" s="493"/>
      <c r="I1" s="493"/>
      <c r="J1" s="493"/>
    </row>
    <row r="2" ht="21" customHeight="1">
      <c r="A2" s="55"/>
    </row>
    <row r="3" spans="1:11" ht="12.75">
      <c r="A3" s="473" t="s">
        <v>546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</row>
    <row r="4" spans="5:11" ht="12.75">
      <c r="E4" s="102"/>
      <c r="F4" s="102"/>
      <c r="I4" s="474" t="s">
        <v>0</v>
      </c>
      <c r="J4" s="474"/>
      <c r="K4" s="474"/>
    </row>
    <row r="5" ht="9" customHeight="1"/>
    <row r="6" spans="1:11" ht="28.5" customHeight="1">
      <c r="A6" s="477" t="s">
        <v>1</v>
      </c>
      <c r="B6" s="393" t="s">
        <v>163</v>
      </c>
      <c r="C6" s="393"/>
      <c r="D6" s="393"/>
      <c r="E6" s="393" t="s">
        <v>323</v>
      </c>
      <c r="F6" s="393"/>
      <c r="G6" s="393"/>
      <c r="H6" s="393" t="s">
        <v>324</v>
      </c>
      <c r="I6" s="393"/>
      <c r="J6" s="393"/>
      <c r="K6" s="390" t="s">
        <v>389</v>
      </c>
    </row>
    <row r="7" spans="1:11" ht="27" customHeight="1">
      <c r="A7" s="478"/>
      <c r="B7" s="3" t="s">
        <v>2</v>
      </c>
      <c r="C7" s="4" t="s">
        <v>3</v>
      </c>
      <c r="D7" s="393" t="s">
        <v>4</v>
      </c>
      <c r="E7" s="3" t="s">
        <v>2</v>
      </c>
      <c r="F7" s="4" t="s">
        <v>3</v>
      </c>
      <c r="G7" s="393" t="s">
        <v>4</v>
      </c>
      <c r="H7" s="3" t="s">
        <v>2</v>
      </c>
      <c r="I7" s="4" t="s">
        <v>3</v>
      </c>
      <c r="J7" s="393" t="s">
        <v>4</v>
      </c>
      <c r="K7" s="391"/>
    </row>
    <row r="8" spans="1:11" ht="13.5" customHeight="1" thickBot="1">
      <c r="A8" s="479"/>
      <c r="B8" s="396" t="s">
        <v>5</v>
      </c>
      <c r="C8" s="396"/>
      <c r="D8" s="492"/>
      <c r="E8" s="396" t="s">
        <v>5</v>
      </c>
      <c r="F8" s="396"/>
      <c r="G8" s="492"/>
      <c r="H8" s="396" t="s">
        <v>5</v>
      </c>
      <c r="I8" s="396"/>
      <c r="J8" s="492"/>
      <c r="K8" s="392"/>
    </row>
    <row r="9" spans="1:11" ht="17.25" customHeight="1" thickTop="1">
      <c r="A9" s="5" t="s">
        <v>6</v>
      </c>
      <c r="B9" s="6"/>
      <c r="C9" s="7"/>
      <c r="D9" s="8"/>
      <c r="E9" s="6"/>
      <c r="F9" s="7"/>
      <c r="G9" s="8"/>
      <c r="H9" s="6"/>
      <c r="I9" s="7"/>
      <c r="J9" s="8"/>
      <c r="K9" s="8"/>
    </row>
    <row r="10" spans="1:11" ht="14.25" customHeight="1">
      <c r="A10" s="51" t="s">
        <v>17</v>
      </c>
      <c r="B10" s="10"/>
      <c r="C10" s="52"/>
      <c r="D10" s="43"/>
      <c r="E10" s="10"/>
      <c r="F10" s="52"/>
      <c r="G10" s="43"/>
      <c r="H10" s="10"/>
      <c r="I10" s="52"/>
      <c r="J10" s="43"/>
      <c r="K10" s="43"/>
    </row>
    <row r="11" spans="1:11" ht="14.25" customHeight="1">
      <c r="A11" s="51" t="s">
        <v>363</v>
      </c>
      <c r="B11" s="10"/>
      <c r="C11" s="52"/>
      <c r="D11" s="43">
        <v>0</v>
      </c>
      <c r="E11" s="10"/>
      <c r="F11" s="52">
        <v>300</v>
      </c>
      <c r="G11" s="11">
        <f>SUM(E11:F11)</f>
        <v>300</v>
      </c>
      <c r="H11" s="10"/>
      <c r="I11" s="52">
        <v>300</v>
      </c>
      <c r="J11" s="346">
        <f>SUM(I11)</f>
        <v>300</v>
      </c>
      <c r="K11" s="345">
        <f>J11/G11</f>
        <v>1</v>
      </c>
    </row>
    <row r="12" spans="1:11" ht="12.75">
      <c r="A12" s="9" t="s">
        <v>18</v>
      </c>
      <c r="B12" s="10">
        <f>SUM(B13:B15)</f>
        <v>0</v>
      </c>
      <c r="C12" s="10">
        <f>SUM(C13:C15)</f>
        <v>3880</v>
      </c>
      <c r="D12" s="32">
        <f>SUM(D13:D15)</f>
        <v>3880</v>
      </c>
      <c r="E12" s="10">
        <f>SUM(E13:E17)</f>
        <v>0</v>
      </c>
      <c r="F12" s="10">
        <f>SUM(F13:F17)</f>
        <v>4107</v>
      </c>
      <c r="G12" s="32">
        <f>SUM(G13:G17)</f>
        <v>4107</v>
      </c>
      <c r="H12" s="10">
        <f>SUM(H13:H15)</f>
        <v>0</v>
      </c>
      <c r="I12" s="10">
        <f>SUM(I13:I17)</f>
        <v>4135</v>
      </c>
      <c r="J12" s="32">
        <f>SUM(J13:J17)</f>
        <v>4135</v>
      </c>
      <c r="K12" s="323">
        <f>J12/G12</f>
        <v>1.00681762843925</v>
      </c>
    </row>
    <row r="13" spans="1:11" ht="12.75">
      <c r="A13" s="53" t="s">
        <v>19</v>
      </c>
      <c r="B13" s="13"/>
      <c r="C13" s="14">
        <v>3400</v>
      </c>
      <c r="D13" s="15">
        <f>SUM(B13:C13)</f>
        <v>3400</v>
      </c>
      <c r="E13" s="13"/>
      <c r="F13" s="14">
        <v>3627</v>
      </c>
      <c r="G13" s="15">
        <f>SUM(E13:F13)</f>
        <v>3627</v>
      </c>
      <c r="H13" s="13"/>
      <c r="I13" s="14">
        <v>3551</v>
      </c>
      <c r="J13" s="15">
        <f aca="true" t="shared" si="0" ref="J13:J19">SUM(H13:I13)</f>
        <v>3551</v>
      </c>
      <c r="K13" s="328"/>
    </row>
    <row r="14" spans="1:11" ht="12.75">
      <c r="A14" s="53" t="s">
        <v>395</v>
      </c>
      <c r="B14" s="17"/>
      <c r="C14" s="18"/>
      <c r="D14" s="15">
        <v>0</v>
      </c>
      <c r="E14" s="17"/>
      <c r="F14" s="18"/>
      <c r="G14" s="15">
        <v>0</v>
      </c>
      <c r="H14" s="17"/>
      <c r="I14" s="18">
        <v>34</v>
      </c>
      <c r="J14" s="15">
        <f t="shared" si="0"/>
        <v>34</v>
      </c>
      <c r="K14" s="328"/>
    </row>
    <row r="15" spans="1:11" ht="12.75">
      <c r="A15" s="12" t="s">
        <v>22</v>
      </c>
      <c r="B15" s="165"/>
      <c r="C15" s="18">
        <v>480</v>
      </c>
      <c r="D15" s="15">
        <f>SUM(B15:C15)</f>
        <v>480</v>
      </c>
      <c r="E15" s="165"/>
      <c r="F15" s="18">
        <v>480</v>
      </c>
      <c r="G15" s="15">
        <f>SUM(E15:F15)</f>
        <v>480</v>
      </c>
      <c r="H15" s="165"/>
      <c r="I15" s="18">
        <v>301</v>
      </c>
      <c r="J15" s="15">
        <f t="shared" si="0"/>
        <v>301</v>
      </c>
      <c r="K15" s="328"/>
    </row>
    <row r="16" spans="1:11" ht="12.75">
      <c r="A16" s="16" t="s">
        <v>393</v>
      </c>
      <c r="B16" s="165"/>
      <c r="C16" s="18"/>
      <c r="D16" s="15">
        <v>0</v>
      </c>
      <c r="E16" s="165"/>
      <c r="F16" s="18"/>
      <c r="G16" s="15">
        <v>0</v>
      </c>
      <c r="H16" s="165"/>
      <c r="I16" s="18">
        <v>1</v>
      </c>
      <c r="J16" s="15">
        <f t="shared" si="0"/>
        <v>1</v>
      </c>
      <c r="K16" s="328"/>
    </row>
    <row r="17" spans="1:11" ht="12.75">
      <c r="A17" s="16" t="s">
        <v>392</v>
      </c>
      <c r="B17" s="165"/>
      <c r="C17" s="18"/>
      <c r="D17" s="15">
        <v>0</v>
      </c>
      <c r="E17" s="165"/>
      <c r="F17" s="18"/>
      <c r="G17" s="15">
        <v>0</v>
      </c>
      <c r="H17" s="165"/>
      <c r="I17" s="18">
        <v>248</v>
      </c>
      <c r="J17" s="15">
        <f t="shared" si="0"/>
        <v>248</v>
      </c>
      <c r="K17" s="328"/>
    </row>
    <row r="18" spans="1:11" ht="12.75">
      <c r="A18" s="47" t="s">
        <v>382</v>
      </c>
      <c r="B18" s="165"/>
      <c r="C18" s="18"/>
      <c r="D18" s="15">
        <v>0</v>
      </c>
      <c r="E18" s="165"/>
      <c r="F18" s="18">
        <v>297</v>
      </c>
      <c r="G18" s="32">
        <f>SUM(E18:F18)</f>
        <v>297</v>
      </c>
      <c r="H18" s="165"/>
      <c r="I18" s="18">
        <v>297</v>
      </c>
      <c r="J18" s="32">
        <f t="shared" si="0"/>
        <v>297</v>
      </c>
      <c r="K18" s="323"/>
    </row>
    <row r="19" spans="1:11" ht="12.75">
      <c r="A19" s="47" t="s">
        <v>23</v>
      </c>
      <c r="B19" s="17"/>
      <c r="C19" s="18"/>
      <c r="D19" s="15">
        <f>SUM(B19:C19)</f>
        <v>0</v>
      </c>
      <c r="E19" s="17"/>
      <c r="F19" s="18"/>
      <c r="G19" s="15">
        <f>SUM(E19:F19)</f>
        <v>0</v>
      </c>
      <c r="H19" s="17"/>
      <c r="I19" s="18"/>
      <c r="J19" s="15">
        <f t="shared" si="0"/>
        <v>0</v>
      </c>
      <c r="K19" s="328"/>
    </row>
    <row r="20" spans="1:11" ht="12.75">
      <c r="A20" s="16" t="s">
        <v>24</v>
      </c>
      <c r="B20" s="17"/>
      <c r="C20" s="18"/>
      <c r="D20" s="19">
        <f>D46-SUM(D13:D15,D21)</f>
        <v>66645</v>
      </c>
      <c r="E20" s="17"/>
      <c r="F20" s="18"/>
      <c r="G20" s="19">
        <f>G46-SUM(G11,G13:G18,G21)</f>
        <v>72270</v>
      </c>
      <c r="H20" s="17"/>
      <c r="I20" s="18"/>
      <c r="J20" s="19">
        <v>65599</v>
      </c>
      <c r="K20" s="324"/>
    </row>
    <row r="21" spans="1:11" ht="12.75">
      <c r="A21" s="12" t="s">
        <v>364</v>
      </c>
      <c r="B21" s="17"/>
      <c r="C21" s="18"/>
      <c r="D21" s="19">
        <v>0</v>
      </c>
      <c r="E21" s="17"/>
      <c r="F21" s="18">
        <v>3775</v>
      </c>
      <c r="G21" s="19">
        <f>SUM(E21:F21)</f>
        <v>3775</v>
      </c>
      <c r="H21" s="17"/>
      <c r="I21" s="18">
        <v>3775</v>
      </c>
      <c r="J21" s="19">
        <f>SUM(H21:I21)</f>
        <v>3775</v>
      </c>
      <c r="K21" s="324"/>
    </row>
    <row r="22" spans="1:11" ht="12.75">
      <c r="A22" s="16"/>
      <c r="B22" s="17"/>
      <c r="C22" s="18"/>
      <c r="D22" s="19"/>
      <c r="E22" s="17"/>
      <c r="F22" s="18"/>
      <c r="G22" s="19"/>
      <c r="H22" s="17"/>
      <c r="I22" s="18"/>
      <c r="J22" s="19"/>
      <c r="K22" s="324"/>
    </row>
    <row r="23" spans="1:11" ht="12.75">
      <c r="A23" s="20" t="s">
        <v>7</v>
      </c>
      <c r="B23" s="21">
        <f>SUM(B12,B20)</f>
        <v>0</v>
      </c>
      <c r="C23" s="21">
        <f>SUM(C12,C20)</f>
        <v>3880</v>
      </c>
      <c r="D23" s="22">
        <f>SUM(D12,D20,D21)</f>
        <v>70525</v>
      </c>
      <c r="E23" s="21">
        <f>SUM(E12,E20)</f>
        <v>0</v>
      </c>
      <c r="F23" s="21">
        <f>SUM(F12,F20)</f>
        <v>4107</v>
      </c>
      <c r="G23" s="22">
        <f>SUM(G12,G20,G21)</f>
        <v>80152</v>
      </c>
      <c r="H23" s="21">
        <f>SUM(H12,H20)</f>
        <v>0</v>
      </c>
      <c r="I23" s="21">
        <f>SUM(I11,I12,I20)</f>
        <v>4435</v>
      </c>
      <c r="J23" s="22">
        <f>SUM(J11,J12,J18,J20,J21)</f>
        <v>74106</v>
      </c>
      <c r="K23" s="325">
        <f>J23/G23</f>
        <v>0.9245683201916359</v>
      </c>
    </row>
    <row r="24" spans="1:11" ht="12.75">
      <c r="A24" s="23"/>
      <c r="B24" s="24"/>
      <c r="C24" s="24"/>
      <c r="D24" s="25"/>
      <c r="E24" s="24"/>
      <c r="F24" s="24"/>
      <c r="G24" s="25"/>
      <c r="H24" s="24"/>
      <c r="I24" s="24"/>
      <c r="J24" s="25"/>
      <c r="K24" s="339"/>
    </row>
    <row r="25" spans="1:11" ht="12.75">
      <c r="A25" s="26" t="s">
        <v>8</v>
      </c>
      <c r="B25" s="27"/>
      <c r="C25" s="27"/>
      <c r="D25" s="28"/>
      <c r="E25" s="27"/>
      <c r="F25" s="27"/>
      <c r="G25" s="28"/>
      <c r="H25" s="27"/>
      <c r="I25" s="27"/>
      <c r="J25" s="28"/>
      <c r="K25" s="340"/>
    </row>
    <row r="26" spans="1:11" ht="12.75">
      <c r="A26" s="9" t="s">
        <v>25</v>
      </c>
      <c r="B26" s="10">
        <f aca="true" t="shared" si="1" ref="B26:G26">SUM(B27:B31)</f>
        <v>66313</v>
      </c>
      <c r="C26" s="10">
        <f t="shared" si="1"/>
        <v>4212</v>
      </c>
      <c r="D26" s="75">
        <f t="shared" si="1"/>
        <v>70525</v>
      </c>
      <c r="E26" s="10">
        <f t="shared" si="1"/>
        <v>68357</v>
      </c>
      <c r="F26" s="10">
        <f t="shared" si="1"/>
        <v>12392</v>
      </c>
      <c r="G26" s="75">
        <f t="shared" si="1"/>
        <v>80749</v>
      </c>
      <c r="H26" s="10">
        <f>SUM(H27:H31)</f>
        <v>60664</v>
      </c>
      <c r="I26" s="10">
        <f>SUM(I27:I31)</f>
        <v>10989</v>
      </c>
      <c r="J26" s="75">
        <f>SUM(J27:J31)</f>
        <v>71653</v>
      </c>
      <c r="K26" s="327">
        <f>J26/G26</f>
        <v>0.8873546421627513</v>
      </c>
    </row>
    <row r="27" spans="1:11" ht="12.75">
      <c r="A27" s="12" t="s">
        <v>26</v>
      </c>
      <c r="B27" s="29">
        <v>28594</v>
      </c>
      <c r="C27" s="14"/>
      <c r="D27" s="15">
        <f>SUM(B27:C27)</f>
        <v>28594</v>
      </c>
      <c r="E27" s="29">
        <v>29632</v>
      </c>
      <c r="F27" s="14"/>
      <c r="G27" s="15">
        <f>SUM(E27:F27)</f>
        <v>29632</v>
      </c>
      <c r="H27" s="29">
        <v>28597</v>
      </c>
      <c r="I27" s="14"/>
      <c r="J27" s="15">
        <f>SUM(H27:I27)</f>
        <v>28597</v>
      </c>
      <c r="K27" s="328">
        <f>J27/G27</f>
        <v>0.9650715442764579</v>
      </c>
    </row>
    <row r="28" spans="1:11" ht="12.75">
      <c r="A28" s="12" t="s">
        <v>27</v>
      </c>
      <c r="B28" s="29">
        <v>7814</v>
      </c>
      <c r="C28" s="14"/>
      <c r="D28" s="15">
        <f>SUM(B28:C28)</f>
        <v>7814</v>
      </c>
      <c r="E28" s="29">
        <v>8094</v>
      </c>
      <c r="F28" s="14"/>
      <c r="G28" s="15">
        <f>SUM(E28:F28)</f>
        <v>8094</v>
      </c>
      <c r="H28" s="29">
        <v>7711</v>
      </c>
      <c r="I28" s="14"/>
      <c r="J28" s="15">
        <f>SUM(H28:I28)</f>
        <v>7711</v>
      </c>
      <c r="K28" s="328">
        <f>J28/G28</f>
        <v>0.9526809982703237</v>
      </c>
    </row>
    <row r="29" spans="1:11" ht="12.75">
      <c r="A29" s="12" t="s">
        <v>28</v>
      </c>
      <c r="B29" s="29">
        <v>29905</v>
      </c>
      <c r="C29" s="14"/>
      <c r="D29" s="15">
        <f>SUM(B29:C29)</f>
        <v>29905</v>
      </c>
      <c r="E29" s="29">
        <v>30631</v>
      </c>
      <c r="F29" s="14"/>
      <c r="G29" s="15">
        <f>SUM(E29:F29)</f>
        <v>30631</v>
      </c>
      <c r="H29" s="29">
        <v>24356</v>
      </c>
      <c r="I29" s="14"/>
      <c r="J29" s="15">
        <f>SUM(H29:I29)</f>
        <v>24356</v>
      </c>
      <c r="K29" s="328">
        <f>J29/G29</f>
        <v>0.7951421762266985</v>
      </c>
    </row>
    <row r="30" spans="1:11" ht="12.75">
      <c r="A30" s="16"/>
      <c r="B30" s="31"/>
      <c r="C30" s="31"/>
      <c r="D30" s="32"/>
      <c r="E30" s="31"/>
      <c r="F30" s="31"/>
      <c r="G30" s="32"/>
      <c r="H30" s="31"/>
      <c r="I30" s="31"/>
      <c r="J30" s="32"/>
      <c r="K30" s="328"/>
    </row>
    <row r="31" spans="1:11" ht="12.75">
      <c r="A31" s="16" t="s">
        <v>30</v>
      </c>
      <c r="B31" s="14">
        <v>0</v>
      </c>
      <c r="C31" s="17">
        <f>SUM(C32:C45)</f>
        <v>4212</v>
      </c>
      <c r="D31" s="15">
        <f>SUM(B31:C31)</f>
        <v>4212</v>
      </c>
      <c r="E31" s="14">
        <v>0</v>
      </c>
      <c r="F31" s="17">
        <f>SUM(F32:F45)</f>
        <v>12392</v>
      </c>
      <c r="G31" s="15">
        <f>SUM(E31:F31)</f>
        <v>12392</v>
      </c>
      <c r="H31" s="14">
        <v>0</v>
      </c>
      <c r="I31" s="17">
        <f>SUM(I32:I45)</f>
        <v>10989</v>
      </c>
      <c r="J31" s="15">
        <f>SUM(H31:I31)</f>
        <v>10989</v>
      </c>
      <c r="K31" s="328">
        <f>J31/G31</f>
        <v>0.8867817947062621</v>
      </c>
    </row>
    <row r="32" spans="1:11" ht="12.75">
      <c r="A32" s="16" t="s">
        <v>258</v>
      </c>
      <c r="B32" s="18"/>
      <c r="C32" s="17">
        <v>120</v>
      </c>
      <c r="D32" s="19"/>
      <c r="E32" s="18"/>
      <c r="F32" s="17">
        <v>0</v>
      </c>
      <c r="G32" s="19"/>
      <c r="H32" s="18"/>
      <c r="I32" s="17">
        <v>0</v>
      </c>
      <c r="J32" s="19"/>
      <c r="K32" s="324"/>
    </row>
    <row r="33" spans="1:11" ht="12.75">
      <c r="A33" s="16" t="s">
        <v>219</v>
      </c>
      <c r="B33" s="18"/>
      <c r="C33" s="17">
        <v>3000</v>
      </c>
      <c r="D33" s="19"/>
      <c r="E33" s="18"/>
      <c r="F33" s="17">
        <v>3000</v>
      </c>
      <c r="G33" s="19"/>
      <c r="H33" s="18"/>
      <c r="I33" s="17">
        <v>3000</v>
      </c>
      <c r="J33" s="19"/>
      <c r="K33" s="324"/>
    </row>
    <row r="34" spans="1:11" ht="12.75">
      <c r="A34" s="16" t="s">
        <v>220</v>
      </c>
      <c r="B34" s="18"/>
      <c r="C34" s="17">
        <v>250</v>
      </c>
      <c r="D34" s="19"/>
      <c r="E34" s="18"/>
      <c r="F34" s="17">
        <v>250</v>
      </c>
      <c r="G34" s="19"/>
      <c r="H34" s="18"/>
      <c r="I34" s="17">
        <v>250</v>
      </c>
      <c r="J34" s="19"/>
      <c r="K34" s="324"/>
    </row>
    <row r="35" spans="1:11" ht="12.75">
      <c r="A35" s="16" t="s">
        <v>260</v>
      </c>
      <c r="B35" s="18"/>
      <c r="C35" s="17">
        <v>220</v>
      </c>
      <c r="D35" s="19"/>
      <c r="E35" s="18"/>
      <c r="F35" s="17">
        <v>220</v>
      </c>
      <c r="G35" s="19"/>
      <c r="H35" s="18"/>
      <c r="I35" s="17">
        <v>220</v>
      </c>
      <c r="J35" s="19"/>
      <c r="K35" s="324"/>
    </row>
    <row r="36" spans="1:11" ht="14.25" customHeight="1">
      <c r="A36" s="222" t="s">
        <v>259</v>
      </c>
      <c r="B36" s="18"/>
      <c r="C36" s="17">
        <v>622</v>
      </c>
      <c r="D36" s="19"/>
      <c r="E36" s="18"/>
      <c r="F36" s="17">
        <v>0</v>
      </c>
      <c r="G36" s="19"/>
      <c r="H36" s="18"/>
      <c r="I36" s="17">
        <v>0</v>
      </c>
      <c r="J36" s="19"/>
      <c r="K36" s="324"/>
    </row>
    <row r="37" spans="1:11" ht="14.25" customHeight="1">
      <c r="A37" s="222" t="s">
        <v>378</v>
      </c>
      <c r="B37" s="18"/>
      <c r="C37" s="17">
        <v>0</v>
      </c>
      <c r="D37" s="19"/>
      <c r="E37" s="18"/>
      <c r="F37" s="17">
        <v>2072</v>
      </c>
      <c r="G37" s="19"/>
      <c r="H37" s="18"/>
      <c r="I37" s="17">
        <v>1013</v>
      </c>
      <c r="J37" s="19"/>
      <c r="K37" s="324"/>
    </row>
    <row r="38" spans="1:11" ht="14.25" customHeight="1">
      <c r="A38" s="222" t="s">
        <v>379</v>
      </c>
      <c r="B38" s="18"/>
      <c r="C38" s="17">
        <v>0</v>
      </c>
      <c r="D38" s="19"/>
      <c r="E38" s="18"/>
      <c r="F38" s="17">
        <v>2347</v>
      </c>
      <c r="G38" s="19"/>
      <c r="H38" s="18"/>
      <c r="I38" s="17">
        <v>2322</v>
      </c>
      <c r="J38" s="19"/>
      <c r="K38" s="324"/>
    </row>
    <row r="39" spans="1:11" ht="14.25" customHeight="1">
      <c r="A39" s="222" t="s">
        <v>380</v>
      </c>
      <c r="B39" s="18"/>
      <c r="C39" s="17">
        <v>0</v>
      </c>
      <c r="D39" s="19"/>
      <c r="E39" s="18"/>
      <c r="F39" s="17">
        <v>936</v>
      </c>
      <c r="G39" s="19"/>
      <c r="H39" s="18"/>
      <c r="I39" s="17">
        <v>936</v>
      </c>
      <c r="J39" s="19"/>
      <c r="K39" s="324"/>
    </row>
    <row r="40" spans="1:11" ht="14.25" customHeight="1">
      <c r="A40" s="222" t="s">
        <v>376</v>
      </c>
      <c r="B40" s="18"/>
      <c r="C40" s="17">
        <v>0</v>
      </c>
      <c r="D40" s="19"/>
      <c r="E40" s="18"/>
      <c r="F40" s="17">
        <v>1845</v>
      </c>
      <c r="G40" s="19"/>
      <c r="H40" s="18"/>
      <c r="I40" s="17">
        <v>1806</v>
      </c>
      <c r="J40" s="19"/>
      <c r="K40" s="324"/>
    </row>
    <row r="41" spans="1:11" ht="14.25" customHeight="1">
      <c r="A41" s="222" t="s">
        <v>381</v>
      </c>
      <c r="B41" s="18"/>
      <c r="C41" s="17"/>
      <c r="D41" s="19"/>
      <c r="E41" s="18"/>
      <c r="F41" s="17"/>
      <c r="G41" s="19"/>
      <c r="H41" s="18"/>
      <c r="I41" s="17"/>
      <c r="J41" s="19"/>
      <c r="K41" s="324"/>
    </row>
    <row r="42" spans="1:11" ht="14.25" customHeight="1">
      <c r="A42" s="16" t="s">
        <v>258</v>
      </c>
      <c r="B42" s="18"/>
      <c r="C42" s="17">
        <v>0</v>
      </c>
      <c r="D42" s="19"/>
      <c r="E42" s="18"/>
      <c r="F42" s="17">
        <v>120</v>
      </c>
      <c r="G42" s="19"/>
      <c r="H42" s="18"/>
      <c r="I42" s="17">
        <v>171</v>
      </c>
      <c r="J42" s="19"/>
      <c r="K42" s="324"/>
    </row>
    <row r="43" spans="1:11" ht="14.25" customHeight="1">
      <c r="A43" s="222" t="s">
        <v>259</v>
      </c>
      <c r="B43" s="18"/>
      <c r="C43" s="17">
        <v>0</v>
      </c>
      <c r="D43" s="19"/>
      <c r="E43" s="18"/>
      <c r="F43" s="17">
        <v>622</v>
      </c>
      <c r="G43" s="19"/>
      <c r="H43" s="18"/>
      <c r="I43" s="17">
        <v>622</v>
      </c>
      <c r="J43" s="19"/>
      <c r="K43" s="324"/>
    </row>
    <row r="44" spans="1:11" ht="14.25" customHeight="1">
      <c r="A44" s="222" t="s">
        <v>376</v>
      </c>
      <c r="B44" s="18"/>
      <c r="C44" s="17">
        <v>0</v>
      </c>
      <c r="D44" s="19"/>
      <c r="E44" s="18"/>
      <c r="F44" s="17">
        <v>980</v>
      </c>
      <c r="G44" s="19"/>
      <c r="H44" s="18"/>
      <c r="I44" s="17">
        <v>649</v>
      </c>
      <c r="J44" s="19"/>
      <c r="K44" s="324"/>
    </row>
    <row r="45" spans="1:11" ht="12.75">
      <c r="A45" s="85"/>
      <c r="B45" s="164"/>
      <c r="C45" s="18"/>
      <c r="D45" s="19"/>
      <c r="E45" s="164"/>
      <c r="F45" s="18"/>
      <c r="G45" s="19"/>
      <c r="H45" s="164"/>
      <c r="I45" s="18"/>
      <c r="J45" s="19"/>
      <c r="K45" s="324"/>
    </row>
    <row r="46" spans="1:11" ht="12.75">
      <c r="A46" s="20" t="s">
        <v>9</v>
      </c>
      <c r="B46" s="22">
        <f aca="true" t="shared" si="2" ref="B46:J46">SUM(B27:B31)</f>
        <v>66313</v>
      </c>
      <c r="C46" s="22">
        <f t="shared" si="2"/>
        <v>4212</v>
      </c>
      <c r="D46" s="22">
        <f t="shared" si="2"/>
        <v>70525</v>
      </c>
      <c r="E46" s="22">
        <f t="shared" si="2"/>
        <v>68357</v>
      </c>
      <c r="F46" s="22">
        <f t="shared" si="2"/>
        <v>12392</v>
      </c>
      <c r="G46" s="22">
        <f t="shared" si="2"/>
        <v>80749</v>
      </c>
      <c r="H46" s="22">
        <f t="shared" si="2"/>
        <v>60664</v>
      </c>
      <c r="I46" s="22">
        <f t="shared" si="2"/>
        <v>10989</v>
      </c>
      <c r="J46" s="22">
        <f t="shared" si="2"/>
        <v>71653</v>
      </c>
      <c r="K46" s="325">
        <f>J46/G46</f>
        <v>0.8873546421627513</v>
      </c>
    </row>
    <row r="47" spans="1:11" ht="12.75">
      <c r="A47" s="35"/>
      <c r="B47" s="24"/>
      <c r="C47" s="24"/>
      <c r="D47" s="25"/>
      <c r="E47" s="24"/>
      <c r="F47" s="24"/>
      <c r="G47" s="25"/>
      <c r="H47" s="24"/>
      <c r="I47" s="24"/>
      <c r="J47" s="25"/>
      <c r="K47" s="339"/>
    </row>
    <row r="48" spans="1:11" ht="12.75">
      <c r="A48" s="36" t="s">
        <v>31</v>
      </c>
      <c r="B48" s="37"/>
      <c r="C48" s="38"/>
      <c r="D48" s="39">
        <f>SUM(D20)</f>
        <v>66645</v>
      </c>
      <c r="E48" s="37"/>
      <c r="F48" s="38"/>
      <c r="G48" s="39">
        <f>SUM(G20)</f>
        <v>72270</v>
      </c>
      <c r="H48" s="37"/>
      <c r="I48" s="38"/>
      <c r="J48" s="39">
        <f>SUM(J20)</f>
        <v>65599</v>
      </c>
      <c r="K48" s="344">
        <f>J48/G48</f>
        <v>0.9076933720769337</v>
      </c>
    </row>
    <row r="50" spans="1:5" ht="23.25" customHeight="1">
      <c r="A50" s="181" t="s">
        <v>10</v>
      </c>
      <c r="B50" s="202" t="s">
        <v>185</v>
      </c>
      <c r="C50" s="299" t="s">
        <v>367</v>
      </c>
      <c r="D50" s="299" t="s">
        <v>368</v>
      </c>
      <c r="E50" s="299" t="s">
        <v>389</v>
      </c>
    </row>
    <row r="51" spans="1:5" ht="15.75" customHeight="1">
      <c r="A51" s="189" t="s">
        <v>11</v>
      </c>
      <c r="B51" s="159">
        <v>8000</v>
      </c>
      <c r="C51" s="229">
        <v>8000</v>
      </c>
      <c r="D51" s="229">
        <v>4347</v>
      </c>
      <c r="E51" s="322">
        <f>D51/C51</f>
        <v>0.543375</v>
      </c>
    </row>
    <row r="53" spans="1:2" ht="12.75">
      <c r="A53" s="40" t="s">
        <v>12</v>
      </c>
      <c r="B53" s="185" t="s">
        <v>172</v>
      </c>
    </row>
    <row r="54" spans="1:2" ht="12.75">
      <c r="A54" s="40" t="s">
        <v>13</v>
      </c>
      <c r="B54" s="2" t="s">
        <v>168</v>
      </c>
    </row>
    <row r="55" ht="12.75">
      <c r="A55" s="41"/>
    </row>
  </sheetData>
  <sheetProtection/>
  <mergeCells count="14">
    <mergeCell ref="B6:D6"/>
    <mergeCell ref="D7:D8"/>
    <mergeCell ref="B8:C8"/>
    <mergeCell ref="K6:K8"/>
    <mergeCell ref="A3:K3"/>
    <mergeCell ref="I4:K4"/>
    <mergeCell ref="A1:J1"/>
    <mergeCell ref="E6:G6"/>
    <mergeCell ref="G7:G8"/>
    <mergeCell ref="E8:F8"/>
    <mergeCell ref="H6:J6"/>
    <mergeCell ref="J7:J8"/>
    <mergeCell ref="H8:I8"/>
    <mergeCell ref="A6:A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2017-05-26T07:09:36Z</cp:lastPrinted>
  <dcterms:created xsi:type="dcterms:W3CDTF">2014-01-23T10:46:39Z</dcterms:created>
  <dcterms:modified xsi:type="dcterms:W3CDTF">2017-05-26T07:10:05Z</dcterms:modified>
  <cp:category/>
  <cp:version/>
  <cp:contentType/>
  <cp:contentStatus/>
</cp:coreProperties>
</file>